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6605" windowHeight="8445" activeTab="0"/>
  </bookViews>
  <sheets>
    <sheet name="Fedha" sheetId="1" r:id="rId1"/>
    <sheet name="Uchumi" sheetId="2" r:id="rId2"/>
    <sheet name="Jamii" sheetId="3" r:id="rId3"/>
    <sheet name="Sheet1" sheetId="4" r:id="rId4"/>
    <sheet name="Sheet2" sheetId="5" r:id="rId5"/>
    <sheet name="Sheet3" sheetId="6" r:id="rId6"/>
  </sheets>
  <definedNames>
    <definedName name="_xlnm.Print_Area" localSheetId="0">'Fedha'!$A$1:$J$412</definedName>
  </definedNames>
  <calcPr fullCalcOnLoad="1"/>
</workbook>
</file>

<file path=xl/sharedStrings.xml><?xml version="1.0" encoding="utf-8"?>
<sst xmlns="http://schemas.openxmlformats.org/spreadsheetml/2006/main" count="2344" uniqueCount="922">
  <si>
    <t>Kiasi bakia Hadi Disemba 31, 2017</t>
  </si>
  <si>
    <t>Ujenzi wa Bweni shule ya Sekondari Ikuna</t>
  </si>
  <si>
    <t>Ujenzi wa vyoo shule Mpya ya msingi Itova</t>
  </si>
  <si>
    <t>Ukarabati wa madarasa Shuke za Msingi Itipingi, Igongolo na Kivitu</t>
  </si>
  <si>
    <t>Ununuzi wa Samani Shule ya Sekondari Mfriga</t>
  </si>
  <si>
    <t>Vikao vya kamati za kata vimefanyika katika kata zote</t>
  </si>
  <si>
    <t>Kuandaa mafunzo ya siku 3 kwa walimu 44 wa malezi shuleni,  walimu wakuu 22 na waratibu elimu 12 juu ya namna ya kuzuia ukatili wa watoto na mfumo wa kutolea taarifa katika kata 12  ifikapo Juni 2018</t>
  </si>
  <si>
    <t xml:space="preserve">Jumla ya walimu wakuu 22, wa malezi 44 na waratibu kata 12 wamepata mafunzo ya namna ya kuzuia ukatili kwa watoto shuleni  </t>
  </si>
  <si>
    <t>Fedha imetoka na utekelezaji unaendelea</t>
  </si>
  <si>
    <t>Usimamizi wa timu za vijiji umefanyika katika kata za Ikuna, Kichiwa na Mfriga</t>
  </si>
  <si>
    <t>Taasisi zinazotoa msaada wa kisheria kwa watoto katika halmashauri ya wilaya zinaorodheshwa na kutambuliwa maeneo zilipo.</t>
  </si>
  <si>
    <t>Fedha imetoka tunasubiri wizara ya afya kupanga kituo na tarehe ya mafunzo.</t>
  </si>
  <si>
    <t>Utekelezaji unaendelea, jumla ya watoto wa 3 wanasimamiwa.</t>
  </si>
  <si>
    <t>Fedha zimeombwa hazijatoka  na Mandalizi yanaendelea</t>
  </si>
  <si>
    <t>Vikundi 35 vya wanawake vimekopeshwa Novemba 2017</t>
  </si>
  <si>
    <t>kutoa mikopo kwa vikundi 50 vya vijana pamoja na utoaji wa mafunzo kwa viongozi wa SACCOS</t>
  </si>
  <si>
    <t>Bakaa hadi Disemba 31 2017</t>
  </si>
  <si>
    <t>Fedha zimeombwa kwaajili ya kuhamishia kwenye akaunti za Kata</t>
  </si>
  <si>
    <t>Ufuatiliaji unaendelea</t>
  </si>
  <si>
    <t>Fedha imehamishwa Akanti ya Kata</t>
  </si>
  <si>
    <t>Ujenzi wa Madarasa Shule ya Sekondari Iwafi</t>
  </si>
  <si>
    <t>fedha zimehamishiwa kwenye akaunti za shule na ujenzi unaendelea</t>
  </si>
  <si>
    <t>kazi hii inaendelea kufanyika</t>
  </si>
  <si>
    <t>kuwezesha kufanyika kwa kikao cha tathimini ya utekelezaji wa kampeni ya afya na usafi wa mazingira kwa nusu mwaka ya kwanza 2017/2018</t>
  </si>
  <si>
    <t>kuwezesha kufanyika kwa mafunzo kwa timu ya usimamizi wa masuala ya maji na usafi wa mazingira juu ya muongozo wa usimamizi wa masuala ya maji na usafi wa mazingira katika vituo vya kutoa huduma za afya.</t>
  </si>
  <si>
    <t>shughuli itafanyika robo inayofuata</t>
  </si>
  <si>
    <t>shughuli hii itafanyika katika robo inayofuata</t>
  </si>
  <si>
    <t>kuwezesha kufanyika kwa usimamizi shirikishi kwa kila robo juu ya utekelezaji wa kampeni ya afya na usafi wa mazingira</t>
  </si>
  <si>
    <t>kuwezesha kufanyika kwa uhuhishaji wa takwimu za usafi wa mazingira kwenye viijiji vinavyotekeleza kampeni</t>
  </si>
  <si>
    <t>kuwezesha kufanyika kwa mafunzo ya siku 3 kwa viongozi wa vijiji kutoka katika vijiji 12 juu ya kampeni ya afya na usafi wa mazingira</t>
  </si>
  <si>
    <t>%</t>
  </si>
  <si>
    <t xml:space="preserve">kuwezesha kufanyika kwa mashindano ya utekelezaji wa kampeni ya afua na usafi wa mkazingira kwa ngazi ya shule </t>
  </si>
  <si>
    <t>kuwezesha kufanyika kwa kwa makala na kuanda taarifa juu ya utekelezaji wa kampeni ya afya na usafi wa mazingira kwenye vijiji viwili vya sovi na image</t>
  </si>
  <si>
    <t>kuwezesha kuzinduliwa na ufuatiliaji wa klabu za usafi wa mazingira  katika shule 5 za Msingi.</t>
  </si>
  <si>
    <t>kuwezesha kufanyika kwa ufuatiliaji wa kila robo kwa kamati zashule, walimu wa afya, klabu za usafi wa mazingira juu ya  utekelezaji wa kampeni ya afya na usafi wa kwa kwa ngazi ya shule za msingi.</t>
  </si>
  <si>
    <t>Shughuli imefanyika</t>
  </si>
  <si>
    <t>SALIO HADI Disemba 31, 2017</t>
  </si>
  <si>
    <t>BAKAA HADI 31 DEC, 2017</t>
  </si>
  <si>
    <t>Kuwezesha Uendeshaji wa Ofisi ya idara ya maji.</t>
  </si>
  <si>
    <t>Ununuzi umefanyika kutokana na mahitaji.</t>
  </si>
  <si>
    <t>Ununuzi umefanyika kutoka na mahitaji.</t>
  </si>
  <si>
    <t xml:space="preserve"> Kuwezesha uendeshaji na matengenezo ya Gari na Pikipiki.</t>
  </si>
  <si>
    <t>Matengenezo ya gari yamefanyika kulingana na mahitaji.</t>
  </si>
  <si>
    <t>Kazi zinaendelea kufanyika vijiji Igombola, Ikuna , Matembwe, Ukalawa, Nyave, Iwafi, Lyalalo, Nyombo na Lupembe.</t>
  </si>
  <si>
    <t>Uundaji usajili umekamilika katika vijiji vya Isitu, Lupembe, Ikang'asi na Kidegembye. Uundaji unaendelea katika vijiji vya Tagamenda, Lole, Ninga, Matiganjola, Mfriga, Madeke, Isoliwaya na Lima</t>
  </si>
  <si>
    <t>Kazi imekamilika katika vijiji vya Igombola na Ikuna na wananchi wanapata huduma ya maji vizuri, ila kazi inaendelea kufanyika katika kijiji cha Matembwe.</t>
  </si>
  <si>
    <t>Kazi inaendelea kufanyika katika kijiji chaMatembwe  kwa nguvu za Wananchi wa kijiji hicho.</t>
  </si>
  <si>
    <t>Pampu mpya iliyofungwa inasukuma maji na kujaza tenki la lita 75,000 kwa muda wa saa 4:45 kwa sasa wananchi wanapata huduma ya maji.</t>
  </si>
  <si>
    <t>Marekebisho ya mtandao unaopeleka maji kijiji cha Kitole bando yanaendelea.</t>
  </si>
  <si>
    <t>Ujenzi wa mradi wa mradi wa maji kijiji cha Nyave</t>
  </si>
  <si>
    <t xml:space="preserve">kazi zilizokamilika hadi sasa ni pamoja na usimikaji wa pampu kwenye chanzo, ujenzi wa bomba kuu mita 850, mtandao wa kusambaza maji kwenye vituo 12 mita 5650, ujenzi wa tenki la maji lenye ujazo wa lita 75,000. </t>
  </si>
  <si>
    <t>Kazi zinazoendelea kwa sasa ni pamoja na ujenzi wa vituo 12 vya maji, ufungaji wa mita kwenye vituo na ufungaji wa vitolea hewa kwenye maeneo ya miinuko.</t>
  </si>
  <si>
    <t>Usanifu unaendelea katika vijiji vya Nyombo, Ninga na Matiganjola. Na ufuatiliaji wa miradi ya maji vijiji vya Iwafi, Matembwe, Kidegembye, Nyave na Ukalawa unaendelea.</t>
  </si>
  <si>
    <t>Wataalam wameanza usanifu kijiji cha Nyombo.</t>
  </si>
  <si>
    <t>Ukaguzi wa ndani umefanyika</t>
  </si>
  <si>
    <t>Wakaguzi wa ndani wamefanya ukaguzi kwenye jumuiya za watumiaji maji</t>
  </si>
  <si>
    <t>Ununuzi wa vifaa vya ofisi umefanyika</t>
  </si>
  <si>
    <t>ufuatiliaji umefanyika</t>
  </si>
  <si>
    <t>Maelezo ya kina yapo kwenye taarifa ya Afisa Afya</t>
  </si>
  <si>
    <t>Shughuli Imekamilika</t>
  </si>
  <si>
    <t>Madarasa mawili na ofisi moja yapo katika hatua za mwisho za ukamilishaji</t>
  </si>
  <si>
    <t>Ukamilishaji unaendelea</t>
  </si>
  <si>
    <t xml:space="preserve">Mradi umeanza kutumika chini ya uangalizi wa wanakikundi wa kijiji cha Itipingi kwa kipindi cha muda wa matazamio mwaka mmoja. </t>
  </si>
  <si>
    <t>Madarasa yamekamilika</t>
  </si>
  <si>
    <t>Ujenzi umekamilika</t>
  </si>
  <si>
    <t>Ujenzi upokatika hatua ya Lenta</t>
  </si>
  <si>
    <t>Mradi upo katika hatua ya Usanifu</t>
  </si>
  <si>
    <t>Kidegembye na Image miradi imekamilika.Ukalawa ujenzi unaendelea.</t>
  </si>
  <si>
    <t>fedha zinaamishiwa shuleni na ujenzi unaendelea</t>
  </si>
  <si>
    <t>Kazi inaendelea</t>
  </si>
  <si>
    <t>Mifuko ya Siment imenunuliwa</t>
  </si>
  <si>
    <t>Maandalizi ya awali yanaendelea.</t>
  </si>
  <si>
    <t>Ujenzi umeanza</t>
  </si>
  <si>
    <t>Ujenzi upo hatua ya lenta</t>
  </si>
  <si>
    <t>Maandalizi ya awali yanaendelea(Ununuzi wa Siment).</t>
  </si>
  <si>
    <t>TAARIFA YA UTEKELEZAJI WA MIRADI YA MAENDELEO ROBO YA PILI  (OKTOBA-DISEMBA,2017) KWA KAMATI YA HUDUMA ZA UCHUMI MWAKA WA FEDHA 2017/2018</t>
  </si>
  <si>
    <t>Kikundi kimewezeshwa</t>
  </si>
  <si>
    <t>Mradi umeanza kutumika chini ya uangalizi wa wanakikundi wa kijiji cha Itipingi kwa kipindi cha muda wa matazamio mwaka mmoja.</t>
  </si>
  <si>
    <t>Bakaa hadi 31 Disemba,2017</t>
  </si>
  <si>
    <t>Vikundi 17 vya Vijana vimekopeshwa hadi novemba 2017.</t>
  </si>
  <si>
    <t>Kazi haijafanyika, Vitalu vya miti vitaanzishwa katika robo ya 4 na Nguvu kubwa ya mradi huu kwa sasa itaelekezwa katika Kusaidia shamba la miti limeanzishwa katika kijiji cha Igombola.</t>
  </si>
  <si>
    <t>BAKAA  Hadi 31,Disemba,2017</t>
  </si>
  <si>
    <t>SALIO HADI 31 Disemba, 2017</t>
  </si>
  <si>
    <t>Makisio</t>
  </si>
  <si>
    <t>tolewa</t>
  </si>
  <si>
    <t>tumika</t>
  </si>
  <si>
    <t xml:space="preserve"> Chanzo cha Mapato </t>
  </si>
  <si>
    <t xml:space="preserve">  Fedha iliyo idhinishwa  </t>
  </si>
  <si>
    <t xml:space="preserve">  Jumla ya fedha zilizo pokelewa hadi Disemba, 2017  </t>
  </si>
  <si>
    <t xml:space="preserve">  Fedha zilizo tumika hadi  Disemba, 2017  </t>
  </si>
  <si>
    <t xml:space="preserve">   Bakaa hadi Disemba, 2017   </t>
  </si>
  <si>
    <t xml:space="preserve"> Mfuko wa Miradi ya maendeleo LGDG  </t>
  </si>
  <si>
    <t xml:space="preserve">                             -   </t>
  </si>
  <si>
    <t xml:space="preserve">                                -   </t>
  </si>
  <si>
    <t xml:space="preserve">                        -   </t>
  </si>
  <si>
    <t xml:space="preserve"> Mfuko wa TASAF </t>
  </si>
  <si>
    <t xml:space="preserve"> Mfuko wa Misitu </t>
  </si>
  <si>
    <t xml:space="preserve"> Mapato ya ndani </t>
  </si>
  <si>
    <t xml:space="preserve"> Nguvu za wananchi </t>
  </si>
  <si>
    <t xml:space="preserve"> Jumla ndogo </t>
  </si>
  <si>
    <t xml:space="preserve"> Bakaa 2016/2017 </t>
  </si>
  <si>
    <t xml:space="preserve">   </t>
  </si>
  <si>
    <t xml:space="preserve"> Jumla kuu </t>
  </si>
  <si>
    <t xml:space="preserve"> Mfuko wa UNICEF  </t>
  </si>
  <si>
    <t xml:space="preserve"> Mfuko wa Jimbo CDF </t>
  </si>
  <si>
    <t xml:space="preserve"> Mfuko wa Maji RWSSP/WSDP </t>
  </si>
  <si>
    <t xml:space="preserve"> Mfuko Maalum – Global Fund </t>
  </si>
  <si>
    <t xml:space="preserve"> Mfuko wa Pamoja wa Afya </t>
  </si>
  <si>
    <t>Ujenzi wa mradi wa maji ya pampu ya Umeme katika kijiji cha Kidegembye</t>
  </si>
  <si>
    <t>Mradi upo katika hatua ya kusainiwa kwa mkataba</t>
  </si>
  <si>
    <t>USAFI NA MAZINGIRA-UNICEF</t>
  </si>
  <si>
    <t xml:space="preserve"> 3.MIRADI HUDUMA ZA JAMII- TASAF  III</t>
  </si>
  <si>
    <t>TAARIFA YA UTEKELEZAJI WA MIRADI YA MAENDELEO ROBO YA KWANZA (OKTOBA-DISEMBA,2017) KWA KAMATI YA FEDHA HUDUMA ZA JAMII KWA MWAKA WA FEDHA2017/2018</t>
  </si>
  <si>
    <t>USAFI NA MAZINGIRA -UNICEF</t>
  </si>
  <si>
    <t xml:space="preserve">  Chanzo cha Mapato  </t>
  </si>
  <si>
    <t xml:space="preserve">   Fedha iliyo idhinishwa   </t>
  </si>
  <si>
    <t xml:space="preserve">   Jumla ya fedha zilizo pokelewa hadi 31 Disemba, 2017   </t>
  </si>
  <si>
    <t xml:space="preserve">   Fedha zilizo tumika hadi 31  Disemba, 2017   </t>
  </si>
  <si>
    <t xml:space="preserve">    Bakaa hadi 31 Disemba, 2017    </t>
  </si>
  <si>
    <t xml:space="preserve">  Mfuko wa Miradi ya maendeleo LGDG   </t>
  </si>
  <si>
    <t>-</t>
  </si>
  <si>
    <t xml:space="preserve">  Mfuko wa TASAF  </t>
  </si>
  <si>
    <t xml:space="preserve">  Mfuko wa Misitu  </t>
  </si>
  <si>
    <t xml:space="preserve">  Mapato ya ndani  </t>
  </si>
  <si>
    <t xml:space="preserve">  Nguvu za wananchi  </t>
  </si>
  <si>
    <t xml:space="preserve">  Jumla ndogo  </t>
  </si>
  <si>
    <t xml:space="preserve">  Bakaa 2016/2017  </t>
  </si>
  <si>
    <t xml:space="preserve">  Jumla kuu  </t>
  </si>
  <si>
    <t>Jengo limekamilka</t>
  </si>
  <si>
    <t>Jengo limekamilika</t>
  </si>
  <si>
    <t>utekelezaji unaendelea</t>
  </si>
  <si>
    <t>Fedha iliyotumika</t>
  </si>
  <si>
    <t>Na</t>
  </si>
  <si>
    <t>Jina la mradi</t>
  </si>
  <si>
    <t>Hatua ya utekelezaji</t>
  </si>
  <si>
    <t xml:space="preserve">% ya utekelezaji </t>
  </si>
  <si>
    <t>Kiasi kilichoidhinishwa</t>
  </si>
  <si>
    <t>Kiasi kilichotolewa</t>
  </si>
  <si>
    <t>Kiasi kilichotumika</t>
  </si>
  <si>
    <t>% ya fedha iliyotumika</t>
  </si>
  <si>
    <t>Bakaa</t>
  </si>
  <si>
    <t>Nguvu za wananchi</t>
  </si>
  <si>
    <t xml:space="preserve">Maelezo </t>
  </si>
  <si>
    <t>bado haujatekelezwa</t>
  </si>
  <si>
    <t>JUMLA KUU</t>
  </si>
  <si>
    <t>Fedha tolewa</t>
  </si>
  <si>
    <t>Fedha iliyopo</t>
  </si>
  <si>
    <t xml:space="preserve">Fedha iliyotumika </t>
  </si>
  <si>
    <t>Nguvu ya wananchi</t>
  </si>
  <si>
    <t>Maelezo</t>
  </si>
  <si>
    <t>Jumla ndogo</t>
  </si>
  <si>
    <t>Kuwezesha kikundi 1 cha wakulima wa Iyembela kuanzisha kitalu cha parachichi.</t>
  </si>
  <si>
    <t xml:space="preserve">JUMLA </t>
  </si>
  <si>
    <t>Jina la Mradi</t>
  </si>
  <si>
    <t>% ya utekelezaji</t>
  </si>
  <si>
    <t>Kiasi Kilichoidhinishwa</t>
  </si>
  <si>
    <t>Kiasi Kilichotumika</t>
  </si>
  <si>
    <t>Maelekezo</t>
  </si>
  <si>
    <t>Utekelezaji bado kuanza</t>
  </si>
  <si>
    <t>JUMLA</t>
  </si>
  <si>
    <t xml:space="preserve"> % ya fedha iliyotumika </t>
  </si>
  <si>
    <t xml:space="preserve"> -   </t>
  </si>
  <si>
    <t>Jumla</t>
  </si>
  <si>
    <t xml:space="preserve">Na </t>
  </si>
  <si>
    <t>Jina la Mradi/Shughuli</t>
  </si>
  <si>
    <t>% ya Utekelezaji</t>
  </si>
  <si>
    <t>UNICEF</t>
  </si>
  <si>
    <t>FEDHA ILIYOTUMIKA</t>
  </si>
  <si>
    <t>% ya fedha zilizotumika</t>
  </si>
  <si>
    <t>Kazi imefanyika</t>
  </si>
  <si>
    <t>JUMLA YA FEDHA ILIYOPO 2016/2017</t>
  </si>
  <si>
    <t xml:space="preserve"> MFUKO WA RWSSP </t>
  </si>
  <si>
    <t>HATUA YA UTEKELEZAJI</t>
  </si>
  <si>
    <t>Fedha iliyo idhinishwa</t>
  </si>
  <si>
    <t>Fedha iliyotolewa</t>
  </si>
  <si>
    <t>Nguvu za Wananchi</t>
  </si>
  <si>
    <t>Ukamilishaji wa ujenzi  wa mradi wa maji Ukalawa</t>
  </si>
  <si>
    <t>Kufanya ufuatiliaji, usimamizi na tathimini kwenye  miradi ya maji.</t>
  </si>
  <si>
    <t>JUMLA NDOGO. 1</t>
  </si>
  <si>
    <t>shughuli imekamilika</t>
  </si>
  <si>
    <t>Utekelezaji unaendelea</t>
  </si>
  <si>
    <t>Fedha hazijatolewa</t>
  </si>
  <si>
    <t xml:space="preserve">                              </t>
  </si>
  <si>
    <t xml:space="preserve"> </t>
  </si>
  <si>
    <t>Fedha iliyotumika 2016/2017</t>
  </si>
  <si>
    <t>Fedha haija tolewa</t>
  </si>
  <si>
    <t xml:space="preserve"> Ukanguzi wa ndani na uandaji wa taarifa za ukaguzi.</t>
  </si>
  <si>
    <t>Ujenzi wa mradi wa maji ya mtiririko katika kijiji cha Matembwe</t>
  </si>
  <si>
    <t>JUMLA NDOGO.2</t>
  </si>
  <si>
    <t>Jumla Kuu</t>
  </si>
  <si>
    <t>FEDHA ILIYOPO</t>
  </si>
  <si>
    <t>MAPATO YA NDANI</t>
  </si>
  <si>
    <t>IDARA YA MIPANGO</t>
  </si>
  <si>
    <t>Kazi haijafanyika</t>
  </si>
  <si>
    <t>IDARA YA ELIMU</t>
  </si>
  <si>
    <t>Kazi haijfanyika</t>
  </si>
  <si>
    <t xml:space="preserve">KITENGO CHA USTAWI WA JAMII </t>
  </si>
  <si>
    <t>Jumla kuu</t>
  </si>
  <si>
    <t>Shughuli iliyopangwa</t>
  </si>
  <si>
    <t>Kiasi Kilichokisiwa</t>
  </si>
  <si>
    <t>Kiasi Kilichotolewa</t>
  </si>
  <si>
    <t>Maoni</t>
  </si>
  <si>
    <t>Kufanya ufuatiliaji wa utekelezaji wa  kazi za Mtoa Huduma-IMED kwa kila mwezi kwa kuwahusisha wajumbe wa Kamati  ya Ushauri kwa Programu ya MIVARF</t>
  </si>
  <si>
    <t>Kuimarisha ofisi ya Afisa Kiungo/Mratibu kwa kumpatia vitendea   kazi ikiwemo  shajara kwa ajili ya  kuboresha utendaji  (Wino-HP-80A-HP LaserJet print Cartridge -CF 280A</t>
  </si>
  <si>
    <t>Shughuli Zinazotekelezwa kwa Udhamini wa MIVARF zilizotekelezwa na Mtoa Huduma IMED</t>
  </si>
  <si>
    <t>Kutekeleza mradi wa ukarabati wa bwawa la umwagiliaji katika kijiji cha Igongolo</t>
  </si>
  <si>
    <t>Kutekeleza mradi wa ukarabati wa barabara ilengititu - kifumbe 8.5KM katika kijiji cha Ilengititu.</t>
  </si>
  <si>
    <t>Kutekeleza mradi wa Ujenzi wa Nyumba 2 za walimu shule ya msingi Inyamalo katika kijiji cha Itunduma</t>
  </si>
  <si>
    <t>HW5</t>
  </si>
  <si>
    <t>KIASI</t>
  </si>
  <si>
    <t>BAKAA 2016/2017</t>
  </si>
  <si>
    <t>Kazi imefanyika vijiji vyenye miradi ya maji tarafa za Lupembe na Makambako.</t>
  </si>
  <si>
    <t>Maji na Usafi wa Mazingira (Sanitation)</t>
  </si>
  <si>
    <t xml:space="preserve">Miradi ya ujenzi imekaguliwa katika Vituo vya kutolea huduma za Afya, Mashuleni na miradi ya Maji </t>
  </si>
  <si>
    <t>Kutekeleza mradi wa Ujenzi wa madarasa 3 shule ya msingi Upami katika kijiji cha Upami</t>
  </si>
  <si>
    <t>SEKTA YA  KILIMO-MAPATO YA NDANI</t>
  </si>
  <si>
    <t>SEKTA YA MAENDELEO YA JAMII</t>
  </si>
  <si>
    <t>shughuli imekamilika katika vijiji</t>
  </si>
  <si>
    <t>shuguli imekamilika</t>
  </si>
  <si>
    <t>Kiasi kilichopo</t>
  </si>
  <si>
    <t>% fedha zilizotumika</t>
  </si>
  <si>
    <t>Wino pamoja na karatasi vimenunuliwa</t>
  </si>
  <si>
    <t>Kundaa taarifa ya  utekelezaji wa kazi  kwa kila robo</t>
  </si>
  <si>
    <t>Kazi imetekelezwa kwa kukukusanya taarifa kutoka kwenye vikundi na mtoa huduma na taarifa imeaandaliwa na kupelekwa MIVARF Arusha.</t>
  </si>
  <si>
    <t>Zoezi limekamilika</t>
  </si>
  <si>
    <t>SEKTA YA ELIMU MSINGI - LGCDG</t>
  </si>
  <si>
    <t>Makisio  2017/2018</t>
  </si>
  <si>
    <t>Fedha iliyotolewa 2017/2018</t>
  </si>
  <si>
    <t>Ujenzi wa vyumba 4 vya madarasa na ofisi moja Shule ya Msingi Itova.</t>
  </si>
  <si>
    <t>Ununuzi wa Samani kwa ajili ya bwalo la chakula Shule ya Msingi Ninga</t>
  </si>
  <si>
    <t>Fedha haijatolewa.</t>
  </si>
  <si>
    <t>MAKISIO  2017/2018</t>
  </si>
  <si>
    <t>FEDHA ILIYOTOLEWA 2017/2018</t>
  </si>
  <si>
    <t>BAKAA YA 2016/2017</t>
  </si>
  <si>
    <t>Ufuatiliaji, usimamizi na ufanyaji tathmini wa miradi ya maendeleo umefanyika</t>
  </si>
  <si>
    <t>Kikao kimefanyika na kujadili njia mbalimbali katika kuboresha utekelezaji na kutatua changamoto zinazomkabili Mama na Mtoto</t>
  </si>
  <si>
    <t>Vikundi 33 vya wanawake vimekopeshwa Machi 2018</t>
  </si>
  <si>
    <t>Zoezi la Uhuishaji, Utunzaji na Uwasilishaji wa Takwimu sahihi linaendelea ambapo wataalam wa Halmashauri wanapita katika kila taasisi na ofisi za vijiji kuwajengea uwezo. Zoezi litakamilika kabla/ifikapo tarehe 20 Oktoba 2017</t>
  </si>
  <si>
    <t>Kazi hii ni endelevu kwani Takwimu sahihi zitatakiwa kuhuishwa kila Mwezi</t>
  </si>
  <si>
    <t>Jumla Ndogo</t>
  </si>
  <si>
    <t>SEKTA YA ELIMU SEKONDARI-LGCDG</t>
  </si>
  <si>
    <t>Makisio 2017/2018</t>
  </si>
  <si>
    <t>Ujenzi wa bweni 1 katika shule ya Sekondari Mfriga</t>
  </si>
  <si>
    <t>Jengo limeshapigwa lipu</t>
  </si>
  <si>
    <t>Kazi imekamilka</t>
  </si>
  <si>
    <t>Jengo limeshapigwa renta</t>
  </si>
  <si>
    <t>Fedha zilihamishiwa akaunti ya Kata</t>
  </si>
  <si>
    <t>Ujenzi unaendelea</t>
  </si>
  <si>
    <t>Ukarabati unaendelea</t>
  </si>
  <si>
    <t>Fedha bado haijatolewa</t>
  </si>
  <si>
    <t>Ujenzi wa bweni 1 katika shule ya Sekondari Mulunga</t>
  </si>
  <si>
    <t>Fedha tolewa 2017/2018</t>
  </si>
  <si>
    <t>Bakaa ya mwaka 2015/2016</t>
  </si>
  <si>
    <t>kazi haijafanyika</t>
  </si>
  <si>
    <t>MALIASILI</t>
  </si>
  <si>
    <t>Uanzishaji wa vitalu 2 vya miti katika Kata za Mtwango na Matembwe na kuanzsha shamba la miti la ekari 200 katika kijiji cha Nyave ifikapo 2020.</t>
  </si>
  <si>
    <t>Mradi wa Uanzishaji wa shamba la miti utahamishiwa katika katika kijiji cha Igombola kutokana na ugumu kijiografia wa eneo la shamba na miundombinu mibovu ya barabara katika kijiji cha Nyave</t>
  </si>
  <si>
    <t>MFUKO WA MISITU TANZANIA - TaFF</t>
  </si>
  <si>
    <t>Shamba 1 la miti lenye ekari 300 kuanzishwa katika kijiji cha Nyave</t>
  </si>
  <si>
    <t>Muhtasari wa mradi umeandaliwa na Utambulisho wa mradi katika ngazi ya kijiji imefanyika</t>
  </si>
  <si>
    <t xml:space="preserve">Shughuli hii haijatekelezwa </t>
  </si>
  <si>
    <t>Fedha hazijtolewa</t>
  </si>
  <si>
    <t>Kufanya usimamizi elekezi kwenye vituo vya huduma 6 kuhusu matibabu kwa watoto wenye maambukizi ya VVU ifikapo Juni 2018</t>
  </si>
  <si>
    <t>Kufanya usimamizi elekezi wa huduma za chanjo kwenye vituo 27 vya kutolea huduma</t>
  </si>
  <si>
    <t>Kufanya usimamizi elekezi katika vituo 27 vya kutolea huduma kuhusu huduma za uzazi na Mtoto</t>
  </si>
  <si>
    <t>Kufanya vikao vya kila mwezi vya tathimi ya vifo vya mama na mtoto ifikapo Juni 2018</t>
  </si>
  <si>
    <t>Kuwezesha utekelezaji wa mipango ya kumfikia kila mtoto katika vituo 25 vya kutolea huduma ifikapo juni 2018</t>
  </si>
  <si>
    <t>Kufanya utambuzi wa watu wenye ulemavu katika Kata 12 ifikapo Juni 2018</t>
  </si>
  <si>
    <t>Kufanya usimamizi elekezi kuhusu tiba tangamano kwa Wahudumu wa Afya ya Msingi 80 ifikapo Juni 2018</t>
  </si>
  <si>
    <t>Kufanya usambazaji wa chanjo kwenye vituo cha Afya 4 na zahanai 23 ifikapo Juni 2018.</t>
  </si>
  <si>
    <t>Kufanya usimamizi elekezi kwenye vituo vya kulelea watoto yatima ifikapo Juni 2018</t>
  </si>
  <si>
    <t>Kufanya usimamizi elekezi kwenye Vituo 8 vya ugunduzi wa Kifua Kikuu ifikapo Juni 2018</t>
  </si>
  <si>
    <t>Kuwezesha utoaji wa vitambulisho vya wazee  ifikapo juni 2018.</t>
  </si>
  <si>
    <t>Kuandaa mpango kabambe wa afya wa Wilaya wa mwaka 2018'19 ifikapo Juni 2018.</t>
  </si>
  <si>
    <t xml:space="preserve"> Kufanya maandalizi ya awali ya uandaaji wa mpango kabambe wa afya wa wilaya kwa mwaka 2018''2019 ifikapo Juni 2018.</t>
  </si>
  <si>
    <t>Kuandaa na kuiwasilisha taarifa za robo na nusu mwaka ya mpango kabambe wa afya wa wilaya 2018/2019 ifikapo Juni 2018.</t>
  </si>
  <si>
    <t>Kufanya usimamizi elekezi kwenye Kituo cha afya 4 na Zahanati 23 ifikapo Juni 2018.</t>
  </si>
  <si>
    <t>Kufanya matengenezo ya magari 3 na pikipiki 6 kwa ajili ya ufuatiliaji wa huduma za Afya ifikapo  Juni 2018.</t>
  </si>
  <si>
    <t>Kuwezesha watumishi 2 kuwasilisha bajeti ya idara ya afya ya mwaka 2018'19 katika ngazi ya taifa ifikapo Juni 2018</t>
  </si>
  <si>
    <t>Kufanya vikao viwili vya tathmini ya taarifa za MTUHA kutoka katika vituo 27 vya kutolea huduma ifikapo Juni 2018</t>
  </si>
  <si>
    <t>Kutoa mafunzo ya siku 4 kwa wafawidhi wa vituo 23 juu ya matumizi sahihi ya fedha ifikapo Juni 2018</t>
  </si>
  <si>
    <t>Kutoa mafunzo ya siku 2 kwa wafawidhi wa vituo 23 kuhusu uandaajoi wa mipango ya vituo ifikapo juni 2018.</t>
  </si>
  <si>
    <t>Kufanya ufuatiliaji kwenye vituo vya kutolea huduma 23 juu ya matumizi sahihi ya fedha ifikapo juni 2018.</t>
  </si>
  <si>
    <t>Kuwezesha uchangiaji wa damu ifikapo juni 2018</t>
  </si>
  <si>
    <t>Kuwezesha ukaguzi wa maduka ya dawa muhimu 46 ifikapo juni 2018.</t>
  </si>
  <si>
    <t>Kuwezesha ukaguzi wa matumizi sahihi ya dawa katika vituo vya kutolea huduma ifikapo Juni 2018</t>
  </si>
  <si>
    <t xml:space="preserve">Kutoa mafunzo kwa watoa huduma 15 juu ya magonjwa ya kinywa na meno ifikapo Juni 2018 </t>
  </si>
  <si>
    <t>Kutoa mafunzo kwa walimu 22 wa Shule za msingi kuhusu afya ya kinywa na meno ifikapo Juni 2018</t>
  </si>
  <si>
    <t>Kutoa mafunzo kwa watoa huduma 27 kuhusu mfumo wa wazi wa upimaji wa utendaji kazi kwa watumishi ifikapo Juni 2018</t>
  </si>
  <si>
    <t>Kuchangia nguvu za jamii kwa ajili ya kuingiza maji katika vituo vya Kichiwa,Itambo,Matiganjola na Ukalawa Ifikapo juni 2018</t>
  </si>
  <si>
    <t xml:space="preserve"> Kufanya usimamizi elekezi wa kila robo mwaka kwa wataalamu 42 wa tiba mbadala na tiba za asili ifikapo Juni 2018</t>
  </si>
  <si>
    <t>Kusaidia usafirishaji wa sampuli za damu kutoka vituo vya kutolea huduma kwenda ofisi ya Mganga Mkuu ifikapo Juni 2018</t>
  </si>
  <si>
    <t>Kuwezesha ununuzi wa dawa kwa ajili ya vituo vya afya 4 ifikapo Juni 2018.</t>
  </si>
  <si>
    <t>Kuwezesha vituo vya afya kufanya makisio ya mahitaji ya dawa ifikapo Juni 2018</t>
  </si>
  <si>
    <t>Kufanya upimaji wa magonjwa yasioambukizwa katika kata ya Lupembe ifikapo Junoi 2018</t>
  </si>
  <si>
    <t>Kufanya uhamasishaji wa siku 1 kwenye KAMAKA kuhusu magonjwa ya Ngozi ifikapo Juni 2018</t>
  </si>
  <si>
    <t>Kutoa huduma za mkoba za uzazi wa mpango kwenye kata 12 za halmashauri ya Njombe ifikapo  Juni 2018</t>
  </si>
  <si>
    <t>Kuwezesha rufaa za wagonjwa kutoka Kituo cha Afya Lupembe ifikapo juni 2018</t>
  </si>
  <si>
    <t>Kufunga Mfumo wa Ukusanyaji Mapato katika Vituo vya Afya Lupembe na Mtwango ifikapo Juni 2018.</t>
  </si>
  <si>
    <t>Kufanya huduma za mkoba kwenye vituo vya Tiba na Huduma ifikapo Juni 2018.</t>
  </si>
  <si>
    <t>Kuwezesha ununuzi wa dawa kwa ajili ya zahanati 23 ifikapo Juni 2018.</t>
  </si>
  <si>
    <t>Kuwezesha zahanati kufanya makisio ya mahitaji ya dawa ifikapo Juni 2018.</t>
  </si>
  <si>
    <t>Kuwezesha ununuzi wa vifaa vya kujifungulia ifikapo Juni 2018</t>
  </si>
  <si>
    <t>Kuwezesha watumishi wa vituo vya kutolea huduma za afya kutoa huduma za dharura katika kituo cha afya Lupembe ifikapo  Juni 2018</t>
  </si>
  <si>
    <t>Kuwezesha ujazaji wa mitungi ya gesi kwaajili ya vituo 27 vya huduma ifikapo  Juni 2018</t>
  </si>
  <si>
    <t>Kuwezesha ujenzi wa shimo la kutupia kondo la Nyuma katika kituo cha Afya Ikuna,Upami na Igombola  ifikapo 2018</t>
  </si>
  <si>
    <t>Kudurufu vitabu vya kutolea taarifa  ifikapo juni 2018</t>
  </si>
  <si>
    <t>Kufanya uhamasishaji katika vijiji 11 kuhusu masuala ya lishe ifikapo Juni 2018.</t>
  </si>
  <si>
    <t>Kusaidia ukamilishaji wa Zahanati kijiji cha Igombola</t>
  </si>
  <si>
    <t>Kusaidia ukamilishaji wa Zahanati kijiji cha Havanga</t>
  </si>
  <si>
    <t>Kusaidia ujenzi wa zahanati katika kijiji cha Welela</t>
  </si>
  <si>
    <t xml:space="preserve">Ujenzi wa Hospitali ya Wilaya </t>
  </si>
  <si>
    <t>Kusaidia ujenzi wa jengo la upasuaji katika kituo cha afya Kichiwa</t>
  </si>
  <si>
    <t>Kusaidia ujenzi wa jengo la upasuaji katika kituo cha afya Ikuna</t>
  </si>
  <si>
    <t>Kusaidia ununuzi wa vifaa tiba katika zahanati za Upami na Havanga</t>
  </si>
  <si>
    <t>Kuwezesha upatikanaji wa mashine za ukusanyaji wa mapato katika vituo vya afya</t>
  </si>
  <si>
    <t>Ukamilishaji wa ujenzi zahanati ya Lima</t>
  </si>
  <si>
    <t>Kuwezesha ujenzi wa vizimba 3 katika kata ya Mtwango</t>
  </si>
  <si>
    <t>Ukamilishaji wa wodi ya wazazi zahanati ya Mfriga</t>
  </si>
  <si>
    <t>Ujenzi wa chumba cha kuhifadhia chanjo</t>
  </si>
  <si>
    <t xml:space="preserve">Makisio 2017/2018 </t>
  </si>
  <si>
    <t>Bakaa 2016/2017</t>
  </si>
  <si>
    <t xml:space="preserve">Fedha iliyotolewa na Halmashauri  2017/2018                                </t>
  </si>
  <si>
    <t>Fedha za Marejesho 2017/2018</t>
  </si>
  <si>
    <t>Fedha iliyopo 2017/2018</t>
  </si>
  <si>
    <t xml:space="preserve">Fedha iliyotumika   2017/2018                                </t>
  </si>
  <si>
    <t>Kutoa Mikopo kwa Vikundi vya kiuchumi vya wanawake 7 na kutoa mafunzo ya ujasiliamali kwa viongozi wa vikundi vya SACCOS</t>
  </si>
  <si>
    <t>Mikopo kwa vikundi 7 pamoja na mafunzo kwa viongozi wa SACCOS bado haijatolewa.</t>
  </si>
  <si>
    <t>kuhamasisha na kuwezesha uundaji na usajili wa vikundi vya kiuchumi ifikapo Juni 2018</t>
  </si>
  <si>
    <t xml:space="preserve">kazi haijafanyika </t>
  </si>
  <si>
    <t>kutoa mafunzo ya siku 2 kwa waratibu 57 wa dawati la uwezeshaji wananchi kiuchumi ngazi ya kata na vijiji kuhusu majukumu yao ifikapo Juni 2018</t>
  </si>
  <si>
    <t xml:space="preserve">Kuwezesha ukusanyaji wa takwimu za vikundi vya kiuchumi </t>
  </si>
  <si>
    <t>kuwezesha vikundi 50 vya wanawake kupatiwa mikopo yenye riba nafuu ifikapo Juni 2018</t>
  </si>
  <si>
    <t>kufanya ufuatiliaji na kutoa ushauri wa kitaalam kwa vikundi 50 vilivyopata mkopo</t>
  </si>
  <si>
    <t>kufatilia marejesho kwa vikundi vilivyokopeshwa mikopo ya WDF</t>
  </si>
  <si>
    <t xml:space="preserve">Jumla ya Tshs.21,720,000. zimerejeshwa </t>
  </si>
  <si>
    <t>Fedha zimerejeshwa kutoka SACCOS ya Ninga,Lupembe Division, Ikondo na Vijana SACCOS Matembwe</t>
  </si>
  <si>
    <t xml:space="preserve">Jumla ndogo </t>
  </si>
  <si>
    <t>Jumla Kuu (WDF)</t>
  </si>
  <si>
    <t>MFUKO WA MAENDELEO YA VIJANA (YDF)</t>
  </si>
  <si>
    <t>Fedha iliyotolewa   na Halmashauri   2017/2018</t>
  </si>
  <si>
    <t>Fedha za Marejesho</t>
  </si>
  <si>
    <t xml:space="preserve">mikopo haijatolewa </t>
  </si>
  <si>
    <t>Kuwezesha vikundi 50 vya vijana kupatiwa mikopo yenye riba nafuu ifikapo Juni 2018</t>
  </si>
  <si>
    <t>Kufutilia marejesho ya vikundi vya vijana vilivyokopeshwa mikopo</t>
  </si>
  <si>
    <t>Jumla ya Tshs 3,520,000.00 zimerejeshwa</t>
  </si>
  <si>
    <t>fedha zimerejeshwa kutoka SACCOS ya Ninga, Mtwango, Maduma na Mkorango</t>
  </si>
  <si>
    <t>Bakaa ya mwaka 2016/2017</t>
  </si>
  <si>
    <t>utekelezaji wa miradi vipolo</t>
  </si>
  <si>
    <t>kuwezesha ujenzi wa vyoo bora katika zahanati 3 za Image, Ukalawa na Kidegembye</t>
  </si>
  <si>
    <t>ujenzi unaendelea</t>
  </si>
  <si>
    <t>kuwezesha ukarabati wa miundombinu ya maji na usogezaji wa maji katika vituo vya kutolea huduma za afya za Ukalawa, Image na Matembwe</t>
  </si>
  <si>
    <t xml:space="preserve">utekelezaji wa shughuli hii unaendelea katika zahanati za Image, Matembwe na Ukalawa </t>
  </si>
  <si>
    <t>usogezaji wa maji unaendelea</t>
  </si>
  <si>
    <t>Shughuli imetekelezwa</t>
  </si>
  <si>
    <t>Shamba 1 la miti lenye ekari 300 kuanzishwa katika kijiji cha Igombola</t>
  </si>
  <si>
    <t>kuwezesha kufanyika kwa usimamizi shirikishi wa utekelezaji wa shughuli za ujenzi katika vituo vya kutolea huduma za afya.</t>
  </si>
  <si>
    <t xml:space="preserve">ufuatiliaji unaendelea kwenye miradi ya ujenzi inayoendelea </t>
  </si>
  <si>
    <t>shughuli inaendelea</t>
  </si>
  <si>
    <t>kuwezesha kufanyika kwa kikao cha tathimini ya utekelezaji wa kampeni ya afya na usafi wa mazingira kwa nusu mwaka.</t>
  </si>
  <si>
    <t>kuwezesha kufanyika kwa ufuatiliaji wa utekelezaji wa kampeni ya afya na usafi wa kwa kila robo</t>
  </si>
  <si>
    <t>shughuli hii imefanyika kwenye kata za matembwe, lupembe na kidegembye</t>
  </si>
  <si>
    <t xml:space="preserve">kuwezesha kuafanyika kwa mikutano ya uhamasishaji wa utekelezaji wa kampeni ya afya na usafi wa mazingira </t>
  </si>
  <si>
    <t>shughuli hii imefanyika katika vijiji 10</t>
  </si>
  <si>
    <t>kufanya mafunzo kwa walimu 24 wa shule 12 za msingi juu ya muongozo mpya wa utekelezaji wa shughuli za WASH shuleni</t>
  </si>
  <si>
    <t>mafunzo yamefanyika kwa walimu toka shule za Ikuna, Mahalule,Lunguya, Idongela,Ninga,Magomati, Welela,Ilunda</t>
  </si>
  <si>
    <t>kuwezesha uundaji wa kamati za CLKTS na kufanya mafunzo kwa  kamati hizo juu ya majukumu na wajibu wao katika utekelezaji wa kampeni ya afya na usafi wa mazingira</t>
  </si>
  <si>
    <t>zoezi hili limefanyika katika vijiji 10 vya Kidegembye,Havanga,Image,Matembwe,Lyalalo,Iyembela,Wanginyi,Igombola,Kanikelele na Lupembe.</t>
  </si>
  <si>
    <t>Kutoa mafunzo kwa wajumbe 50 wa kamati za shule,viongozi wa serikali, pamoja na  madiwani juu ya usimamizi wa shughuli za wash shuleni.</t>
  </si>
  <si>
    <t>shughuli bado haijafanyika</t>
  </si>
  <si>
    <t xml:space="preserve">shughuli hii itafanyika mwezi huu </t>
  </si>
  <si>
    <t>Kuwezesha ujenzi wa vyoo bora katika shule za msingi Ikuna, , Lunguya, Mahalule.</t>
  </si>
  <si>
    <t>kuwezesha usimazi shirikishi kwenye miradi ya ujenzi</t>
  </si>
  <si>
    <t>kufanya ufuatiliaji wa hali ya kuwa ODF katika vitongoji 89 na kutengeneza mikakati ya kuendeleza hiyo hali ya ODF katika vitongoji hivyo.</t>
  </si>
  <si>
    <t>shughuli imefanyika</t>
  </si>
  <si>
    <t xml:space="preserve">FEDHA ILIYOKISIWA 2017/20178                          </t>
  </si>
  <si>
    <t>JUMLA YA FEDHA YOTE 2017/2018</t>
  </si>
  <si>
    <t>JUMLA YA FEDHA ILIYOTUMIKA 2017/2018</t>
  </si>
  <si>
    <t>MATUMIZI YA BAKAA KWA AJILI YA KUKAMILISHA MIRADI VIPORO VYA VILIVYOVUKA MWAKA 2017/2018</t>
  </si>
  <si>
    <t>SHUGHULI/MRADI</t>
  </si>
  <si>
    <t>Fedha                    iliyotolewa</t>
  </si>
  <si>
    <t>Uundaji, usajili na mafunzo kwa jumuiya za Watumiaji maji(COWSOs)</t>
  </si>
  <si>
    <t>Aidha mafunzo yamefanyika katika vijiji vya Matembwe, Ikuna, Kichiwa, Maduma, Itambo, Igombola , Lyalalo na Ikondo</t>
  </si>
  <si>
    <t xml:space="preserve">Ukarabati na Upanuzi wa miradi ya maji kwa Mpango wa Malipo kwa Matokeo(PbR) </t>
  </si>
  <si>
    <t>MIRADI MIPYA 2017/2018  MFUKO WA RWSSP</t>
  </si>
  <si>
    <t>Uundaji,usajili na mafunzo kwa jumuiya za watumia maji(COWSOs) kwa mujibu wa sheria ya maji ya 2009</t>
  </si>
  <si>
    <t>Usanifu, Usimamizi na Ufuatiliaji wa miradi ya maji(Ninga, Matembwe, Kidegembye na Nyave) na miradi mingine iliyokamilika chiniya Program ya maji na Usafi wa Mazingira</t>
  </si>
  <si>
    <t>Kuwezesha uendeshaji wa ofisi ya Maji pamoja na matengenezo ya gari 1 na pikipiki 4</t>
  </si>
  <si>
    <t>Ujenzi wa mradi wa maji ya Pampu kijiji cha Ninga</t>
  </si>
  <si>
    <t xml:space="preserve">Ukarabati na upanuzi wa miradi ya maji kwa mpango wa Malipo kwa Matokeo(PbR) </t>
  </si>
  <si>
    <t>Kuiwezesha timu ya CWST kufanya mikuta no na Wajumbe wa Jumuiya za watumiaji maji</t>
  </si>
  <si>
    <t>Kuwezesha watumishi 2 kuhudhuria mafunzo ya muda mfupi na mrefu pamoja kuhudhuria mikutano ya kitaifa</t>
  </si>
  <si>
    <t>UFUGAJI NYUKI - MAPATO YA NDANI</t>
  </si>
  <si>
    <t>Kuanzisha na kusimamia  manzuki 1 ya halmashauri kwenye kata ya Ikondo ifikapo Juni 2018</t>
  </si>
  <si>
    <t>Maandalizi yanaendelea</t>
  </si>
  <si>
    <t>Ukamilishaji wa jengo la RCH zahanati ya Kidegembye.</t>
  </si>
  <si>
    <t>Ukamilishaji wa Zahanati ya Igombola   (Mifuko ya saruji 240x13,000 + mchanga tripu 4 x 600,000)</t>
  </si>
  <si>
    <t>Ukamilishaji wa Darasa S/Msingi Ibiki (Mchanga mwembamba trip 1@100,000.00, Mchanga mnene 1@120,000, Saruji 40@13,000 = 540,000, Mlango 1 @ 120,000=120,000, Madirisha 4@150,000 = 600,000, Rangi maji plastiki 4@40,000 =  160,000,  Rangi kopo 26,000, Solvent 5,000</t>
  </si>
  <si>
    <t>Ujenzi wa Zahanati cha Welela(nondo mm 12x 104 @15,000, nondo mm 6 x 100@4,000 + binding wire kg 10 @ 3,000 + misumari kg 15@3,000 + mifuko ya saruji 100@ 13,000) = 3,335,000.00</t>
  </si>
  <si>
    <t>Ukamilishaji wa nyumba ya mwalimu shule ya msingi Isoliwaya( mifuko 50x13,000) = 650,000</t>
  </si>
  <si>
    <t>Ukamilishaji wa ofisi ya kijiji cha Wanginyi mifuko 50@13,000 = 650,000</t>
  </si>
  <si>
    <t xml:space="preserve">Ukamilishaji wa darasa moja shule ya msingi Ilunda saruji mifuko 50@13,000 = 650,000 </t>
  </si>
  <si>
    <t>Usimamizi na Ufuatiliaji</t>
  </si>
  <si>
    <t>SEKTA YA MIFUGO - MAPATO YA NDANI</t>
  </si>
  <si>
    <t>Ujenzi umekamilka</t>
  </si>
  <si>
    <t>Vyoo vinatumika</t>
  </si>
  <si>
    <t>Kazi imefanyika ya usimamizi wa mradi wa umwagiliaji katika kijiji cha Itipingi</t>
  </si>
  <si>
    <t>Nyumba imeshapigwa lipu</t>
  </si>
  <si>
    <t>Fedha zilihamishiwa kwenye akaunti ya kata</t>
  </si>
  <si>
    <t xml:space="preserve">Kuendesha mafunzo kwa  siku 2 kwa walimu 120  na Waratibu Elimu Kata kuhusiana na kuyafanya madarasa ya AWALI, I&amp;II yawe vutivu katika ujifunzaji ifikapo Juni 2018 </t>
  </si>
  <si>
    <t>Kufanya majumuisho kwa siku 2 kwa Walimu na Waratibu Elimu Kata 120 kwa robo ya tatu na ya nne (Jan-Machi na April-Juni) kwa ajili ya kufanya tathimini ya maendeleo ya K.K.K ifikapo Juni, 2018</t>
  </si>
  <si>
    <t>Kuwawezesha Waratibu Elimu Kata 12 kufanya ufuatiliaji na usimamizi wa usomaji binafsi, ufuatiliaji utafanyika mara moja kwa mwezi, ifikapo Juni 2018</t>
  </si>
  <si>
    <t>Kufanya mafunzo ya siku 2 kwa kamati zote za shule za msingi kuhusu Mpango wa Jumla wa Maendeleo ya Shule ifikapo Juni 2018</t>
  </si>
  <si>
    <t>Kufanya mafunzo ya siku 2 kwa shule 13 wa shule za Msingi na shule za Sekondari 12 kuhusiana na njia za ushirikishwaji wa kijinsi katika mambo mbalimbali ifikapo Juni 2018</t>
  </si>
  <si>
    <t xml:space="preserve"> Kuendesha mafunzo kwa  siku 7 kwa ajili ya ushauri na unasihi katika kujikinga na HIV na ukatili kwa shule 13 za Msingi katika kata ya Mtwango, na Ikuna ( walimu 2 kila shule) na Shule za Sekondari 12 ifikapo Juni 2018 </t>
  </si>
  <si>
    <t>Kufanya mafunzo kwa siku 2 kwa walimu kuhusiana na Usalama wa mtoto na jinsia katika Kata za Mtwango, Ikuna,Kichiwa,Igongolo, Kidegembye and Matembwe</t>
  </si>
  <si>
    <t xml:space="preserve">kuendesha Mafunzokwa siku 2 kwa walimu 2 kila shule ya Sekondari kuhusiana na Ulinzi na Usalama wa Mtoto na klabu za TUSEME ifikapo Juni 2018 </t>
  </si>
  <si>
    <t>Kuendesha mafunzo kwa walimu kuhusiana na uanzishwaji klabu za TUSEME katika shule za Sekondari 12 ifikapo Juni 2018</t>
  </si>
  <si>
    <t xml:space="preserve">Kuwezesha mafunzo ya siku 2 kwa Watendaji wa Kata 12, Waratibu Elimu Kata 12, Watendaji wa vijiji 45, Walimu Wakuu 52 ili kuimarisha kamati za huduma za jamii katika ufuatiliaji wa usajili wa mafunzo nje ya mfumo rasmi na MEMKWA. </t>
  </si>
  <si>
    <t>Kufanya uhamasishaji kwa jamii kuhusu watoto wote ambao hawako shuleni kurudi shuleni au kujiunga na masomo nje ya mfumo rasmi</t>
  </si>
  <si>
    <t>Kuwezesha mafunzo ya kuwajengea uwezo wawezeshaji kwa ajili ya maandalizi ya masomo ya kujiunga na vituo vya ufundi stadi</t>
  </si>
  <si>
    <t>Kutoa maelekezo  kwa siku 3 kwa Maafisa 5, Waratibu Elimu Kata 12, na Wakuu wa shule 12 juu ya Usimamizi na Ufuatiliaji wa Klabu za TUSEME &amp; Ulinzi na Usalama wa mtoto.</t>
  </si>
  <si>
    <t>Kufanya ufuatiliaji kwa kila robo na majumuisho ya tathimini kwa timu ya Wilaya inayohusika na vituo shikizi.</t>
  </si>
  <si>
    <t>Kuwezesha na kuwafahamisha kwa siku 2 namna ya uanzishwaji na usimamizi wa vituo shikizi kwa waratibu Elimu Kata 5, Watendaji wa Kata 5, wenyeviti wa vijiji 10 na Watendaji wa vijiji 10</t>
  </si>
  <si>
    <t>Kuitambulisha jamii na kufanya ushauri na kupitia mpango wa uanzishwaji wa vutuo shikizi kwa Waratibu Elimu Kata 5 katika kata zilizopendekezwa</t>
  </si>
  <si>
    <t>Uanzishwaji wa vituo shikizi na kuwapa mafunzo kamati za kusimamia vituo shikizi (wajumbe 6 kila kituo) kwa siku 5 jinsi ya kupanga na kusimamia vituo shikizi na Elimu ya awali.</t>
  </si>
  <si>
    <t>Kufanya mafunzo kwa siku 10 kwa wazazi waelimishaji 20</t>
  </si>
  <si>
    <t>kuwezesha usimamizi elekezi kwa watoa huduma 50 kutoka vituo 25 vya kutolewa huduma kuhusiana na kuzuia maambukizi vya VVU kutoka kwa mama kwenda kwa mtoto</t>
  </si>
  <si>
    <t>Shughuli imekamilika</t>
  </si>
  <si>
    <t>Kufanya huduma za mkoba za kuzuia maambukizi kutok kwa mama kwenda kwa mtoto ifikapo Juni 2017.</t>
  </si>
  <si>
    <t>TAREHE</t>
  </si>
  <si>
    <t>Kazi zinaendelea kufanyika vijiji Igombola, Ikuna , Matembwe, Ukalawa, Nyave, Iwafi, Lyalalo, Kanikelele, Iyembela Nyombo na Lupembe.</t>
  </si>
  <si>
    <t>Ukamilishaji wa uundaji unaendelea katika vijiji vya Tagamenda, Lima, Ihanga'ana, Madeke na  Havanga</t>
  </si>
  <si>
    <t>Kazi inaendelea kufanyika katika kijiji cha Matembwe  kwa nguvu za Wananchi wa kijiji hicho.</t>
  </si>
  <si>
    <t>Usanifu umekamilika katika vijiji vya Lupembe na Matembwe na usanifu unaendelea katika vijiji vya Nyombo, Ninga na Matiganjola. Na ufuatiliaji wa miradi ya maji vijiji vya Iwafi, Matembwe, Kidegembye, Nyave na Ukalawa unaendelea.</t>
  </si>
  <si>
    <t>Maandalizi ya makabrasha ya zabuni katika miradi ya maji Lupembe na Matembwe yapo hatua za mwisho kwa ajili ya kutangaza ili kumpata wakandarasi wa kujenga miradi tajwa.</t>
  </si>
  <si>
    <t>Ununuzi wa vifaa vya ofisi  pamoja na Matengenezo ya gari umefanyika</t>
  </si>
  <si>
    <t>Muhtasari wa mradi umeandaliwa na Utambulisho wa mradi katika ngazi ya kijiji imefanyika, maandalizi ya shamba yamefanyika takribani ekari 300  zimesafishwa</t>
  </si>
  <si>
    <t>Ufuatiliaji wa kila robo kuhusiana na huduma za kuzuia maambukizi kutoka kwa mama kwenda kwa mtoto kwa kutumia vigezo vya kitaifa  ifikapo Juni 2017</t>
  </si>
  <si>
    <t>Kufanya usimamizi elekezi na mafunzo kazini kwa watoa huduma 50 kuhusu huduma za uzazi na mtoto, kuzuia maambukizi kutoka kwa mama kwenda kwa mtoto na chanjo ifikapo Juni 2017.</t>
  </si>
  <si>
    <t>Kufanya usimamizi elekezi kuhusiahana na hudum shirikishi za uzazi na mtoto kwa wahudumu wa afya ya msingi 58  ifikapo Juni 2017.</t>
  </si>
  <si>
    <t>Kufanya tathimini ya vifo vitokanavyo na uzazi kwa watoto na kina mama ifikapo Juni 2017.</t>
  </si>
  <si>
    <t>Kufanya vikao 2 vya nusu mwaka kuhusiana na huduma za uzazi, kuzuia maambukizi kutoka kwa mama kwenda kwa mtoto na chanjo, kwa lengo la kubadilisha uzoefu ifikapo Juni 2017.</t>
  </si>
  <si>
    <t>Kufanya usimamizi elekezi wa kila robo kwa vituo 25 kuhusu chanjo ifikapo Juni 2017.</t>
  </si>
  <si>
    <t>Kufanya usimamizi elekezi kwa vituo 25 juu ya huduma za chanjo ili kupunguza idada ya watoto ambao hawajachanjwa. Ifikapo Juni 2017.</t>
  </si>
  <si>
    <t>Kufanya huduma za mkoba za chanjo kila mwezi kwa vituo 21 ifikapo Juni 2017.</t>
  </si>
  <si>
    <t>Kufanya kikao cha uhamaisishaji wa maswala ya lishe kwa baraza la madiwani ifikapo Juni 2017.</t>
  </si>
  <si>
    <t>Kufanya usimamizi elekezi wa huduma za lishe wa kila robo kwenye vituo 25 n a kwa wahudumu wa afya ya msingi ifikapo Juni 2017</t>
  </si>
  <si>
    <t xml:space="preserve">Kufanya vikao 2 vya kamati ya lishe ifikapo Juni 2017. </t>
  </si>
  <si>
    <t>UTEKELEZAJI WA MIRADI VIPORO</t>
  </si>
  <si>
    <t>Kusaidia ufuatiliaji na usimamizi wa ujenzi wa miradi ya kilimo ifikapo juni 2018</t>
  </si>
  <si>
    <t>Ujenzi wa kituo cha kukusanyia nyanya katika kijiji cha Ilunda</t>
  </si>
  <si>
    <t>Kuwezesha kufanyika kwa upembuzi yakinifu na usanifu wa mradi wa umwagiliaji wa kijiji cha Upami ifikapo Juni, 2018</t>
  </si>
  <si>
    <t>Kutoa mafunzo kwa  wataalam 7 na wakulima viungo 10 kwa siku tatu katika kituo cha utafiti wa kahawa - Ugano Mbinga juu ya utunzaji wa kahawa ya vikonyo ifikapo Juni, 2018</t>
  </si>
  <si>
    <t xml:space="preserve"> Ufuatiliaji na usimamizi wa ujenzi wa mradi wa umwagiliaji Itipingi kwa kushirikiana na wataalamu kutoka kanda ya Mbeya na Halmashauri</t>
  </si>
  <si>
    <t>Kuwezesha kikundi kimoja (1) toka kijiji cha Iwafi kuanzisha bustani ya miche ya kahawa</t>
  </si>
  <si>
    <t>Kutoa mafunzo kwa  wataalam 2 na wakulima 3 kupitia  kushiriki maonesho ya Nanenane katika uwanja wa maonesho wa John Mwakangale ifikapo Juni, 2018</t>
  </si>
  <si>
    <t>Wataalam walishiriki katika maonesho ya nanenane kikanda</t>
  </si>
  <si>
    <t>SEKTA YA  KILIMO-CDG</t>
  </si>
  <si>
    <t xml:space="preserve">Kusaidia uanzishaji wa shamba la Halmashauri la parachichi </t>
  </si>
  <si>
    <t>Kuwezesha wakulima toka kijiji cha Ikuna kuwa na trekta la kati</t>
  </si>
  <si>
    <t>Ujenzi wa Mnada wa awali wa mifugo Ilunda</t>
  </si>
  <si>
    <t>Ujenzi wa josho katika kijiji cha Kidegembye, ifikapo Juni 2017</t>
  </si>
  <si>
    <t xml:space="preserve">Kuwawezesha wakulima wa kijiji cha Itipingi kuanzisha Mradi wa ufugaji wa ng’ombe wa kisasa wa maziwa </t>
  </si>
  <si>
    <t>Ukarabati wa machinjio ya Lunguya-Mtwango</t>
  </si>
  <si>
    <t>Kiasi Kilicho Idhinishwa 2017/2018</t>
  </si>
  <si>
    <t>Kiasi Kilicho Tolewa 2017/2018</t>
  </si>
  <si>
    <t xml:space="preserve">Kiasi Kilicho Tumika </t>
  </si>
  <si>
    <t>Bakaa ya 2016/2017</t>
  </si>
  <si>
    <t>Utekelezaji wa miradi mipya</t>
  </si>
  <si>
    <t>IDARA YA MIPANGO - MFUKO WA JIMBO</t>
  </si>
  <si>
    <t>UTEKELEZAZI WA SHUGHULI MFUKO WA MIVARF</t>
  </si>
  <si>
    <t>MAKISIO 2017/2018</t>
  </si>
  <si>
    <t>FEDHA ILIYO TOLEWA 2017/2018</t>
  </si>
  <si>
    <t>FEDHA ILIYOTUMIKA 2017/2018</t>
  </si>
  <si>
    <t>MIRADI MIPYA</t>
  </si>
  <si>
    <t>Malipo kwa  kaya 462  walengwa wa Mpango wa Kunusuru kaya Maskini unaofadhiliwa na mfuko wa Maendeleo ya Jamii-TASAF III katika vijiji 44 vilivyopo katika Halmashauri ya Wilaya ya Njombe kwa mwezi  July - August 2017</t>
  </si>
  <si>
    <t>Mradi umekamilika</t>
  </si>
  <si>
    <t>Kuchimba mitaro ya kutolea maji.</t>
  </si>
  <si>
    <t>Mradi wa Ufugaji nguruwe kijiji cha Igombola</t>
  </si>
  <si>
    <t>Ununuzi wa nguruwe</t>
  </si>
  <si>
    <t>Mradi wa Ufugaji nguruwe kijiji cha Havanga</t>
  </si>
  <si>
    <t>Mradi wa Ufugaji kuku kijiji cha Isoliwaya</t>
  </si>
  <si>
    <t>Ununuzi wa kuku</t>
  </si>
  <si>
    <t>Kutekeleza mradi wa Ujenzi wa madarasa 3 shule ya msingi Iditima katika kijiji cha Itambo.</t>
  </si>
  <si>
    <t>Kutekeleza mradi wa Ujenzi wa madarasa 3 na matundu 6 ya vyoo  Mkondoa katika kijiji cha Ikondo.</t>
  </si>
  <si>
    <t>Mradi wa Ufugaji nguruwe kijiji cha Ukalawa</t>
  </si>
  <si>
    <t>Kutekeleza mradi wa Ujenzi wa bweni na vyoo shule ya Sekondari Manyunyu</t>
  </si>
  <si>
    <t>Bakaa  2016/2017</t>
  </si>
  <si>
    <t>Miradi Mipya 2017/2018</t>
  </si>
  <si>
    <t>Kuandaa na kutoa mafunzo kwa wajumbe wapya 15 wa timu ya ulinzi wa mtoto juu ya Mwongozo wa Ulinzi wa mtoto wa Tanzania bara ifikapo Juni 2018</t>
  </si>
  <si>
    <t>Fedha zimeombwa na Maandalizi yanendelea</t>
  </si>
  <si>
    <t xml:space="preserve">fedha haijaletwa </t>
  </si>
  <si>
    <t>Kufanya vikao vya Timu ulinzi ya wilaya  kujadili utekelezaji wa mpango wa ulinzi wa mtoto ifikapo Juni 2018</t>
  </si>
  <si>
    <t>Fedha zimeombwa na Mandalizi yanaendelea</t>
  </si>
  <si>
    <t>Kuwezesha ukarabati wa ofisi ya kitengo cha ustawi wa jamii ya wilaya ifikapo Juni 2018</t>
  </si>
  <si>
    <t>Kufanya uchunguzi wa kijamii na kusimamia  kesi   za watoto mahakamani waliofanyiwa ukatili, kutumikishwa na kutelekezwa katika jamii ifikapo Juni 2018</t>
  </si>
  <si>
    <t>Kufanya mafunzo ya siku tatu juu kujiandaa na majanga ya kijamii kwa wajumbe 25 wa timu ya ulinzi(protection committee) ya wilaya ifikapo Juni 2018</t>
  </si>
  <si>
    <t>Kufanya kikao cha siku moja cha kupitia taarifa za matukio ya ukatili waliyofanyiwa watoto katika maeneo ya Halmashauri ya Wilaya ya Njombe kwa Madiwani, Wajumbe wa Menejimenti ya Halmashauri na Wadau wa maendeleo wengine ifikapo Juni 2018</t>
  </si>
  <si>
    <t>Kusimamia na kuziwezesha kamati za ulinzi (Protection Comitee)za kata kukaa vikao vya kila robo katika kata 12 ifikapo Juni 2018</t>
  </si>
  <si>
    <t>Kuandaa wiki ya ulinzi wa mtoto na kufanya maadhimisho ya siku ya Mtoto wa Afrika ifikapo Juni 2018</t>
  </si>
  <si>
    <t>Kuwawezesha wawezeshaji viongozi wa malezi kutembelea vikundi vya kijamii ili kutoa elimu ya malezi katika kata 12 ifikapo Juni2018</t>
  </si>
  <si>
    <t xml:space="preserve"> Kuwawezesha maafisa maendeleo ya jamii katika kata kusimamia  elimu ya malezi katika vikundi vya kijamii ifikapo Juni 2018</t>
  </si>
  <si>
    <t>Kutengeneza maboksi ya kutolea taarifa ya mambo mazuri na mabaya wanayofanyiwa shuleni na nyumbani watoto katika shule  55 za msingi za H/wilaya ya njombe ifikapo Juni 2018</t>
  </si>
  <si>
    <t xml:space="preserve">Kufanya usimamizi wa kila robo wa timu ulinzi za kata 12 na 45 za kijiji ikapo Juni 2018 </t>
  </si>
  <si>
    <t>Kumwezesha mwanasheria wa wialaya kutambua taasisi zinazotoa msaada wa kisheria katika kata 12 za Halmashauri ya wilaya ya Njombe na kuwaunganisha watoto wanaohitaji msaada wa kisheria na taasisi hizoifikapo Juni 2018</t>
  </si>
  <si>
    <t>Kutoa mafunzo ya siku 5 juu ya mpango wa utangamao kwa watoto(mfumo wa kujenga tabia njema) kwa Maafisa Ustawi wa jamii,Mahakimu, Waendesha mashitaka, polisi wa dawati la jinsia, wanasheria wa serikali, na mwanasheria wa halmashauri ifikapo Juni 2018</t>
  </si>
  <si>
    <t xml:space="preserve"> Kuwawezesha watoto waliofanyiwa ukatili na wanaokinzana na sheria kuhudhuria mpango wa utemgamao/marekebisho ya tabia na mafunzo ya ufundi ifikapo Juni 2018</t>
  </si>
  <si>
    <t>kuwawezesha maafisa ustawi wa jamii 8 kwenda kuona kwa vitendo mpango wa marekebisho ya tabia kwa watoto kwenye halmashauri yenye mapango huu ya Mji wa mbeya(KIHUMBE) ifikapo June 2018</t>
  </si>
  <si>
    <t>Kufanya mafunzo kwa maafissa Ustawi wa jamii juu ya Mfumo mpaya wa kutunzia na kutolea taarifa za ukatili za watoto(DCMS/DHIS)ifikapo Juni 2018</t>
  </si>
  <si>
    <t>UASIJILI WA  VYETI VYA WATOTO CHINI YA MIAKA 5</t>
  </si>
  <si>
    <t>Kufanya usimamizi wa uandikishaji wa watoto chini ya miaka mitano katika vituo vya kuandikishia ifikapo Juni 2018</t>
  </si>
  <si>
    <t>Kfanikisha manunuzi ya shajara na vitendea kazi kwa ajili ya kuandikisha watoto chini ya miaka mitano katika vituo vya afya  27 na kata 12 ifikapo Juni 2018T</t>
  </si>
  <si>
    <t>Kufanya kikao cha mkoa  cha siku 1 cha  kufanya mapitio ya  mwaka mmoja juu ya zoezi la kuandikishawatoto chini ya miaka mitano kitakachojumuisha wataalamu 5 toka Mkoani, na wataalamu 6 kutoka katika halmashauri 6 za mkoa wa njombe ifikapo June 2018</t>
  </si>
  <si>
    <t>Maandalizi yanendelea</t>
  </si>
  <si>
    <t xml:space="preserve"> Mandalizi yanaendelea</t>
  </si>
  <si>
    <t xml:space="preserve"> Kuwezesha matengezo ya TEHAMA na  kutunza ofisi zinazotumika katika kuandikisha vyeti vya watoto chini ya miaka mitano katika kata 12 ifikapo Juni 2018</t>
  </si>
  <si>
    <t>Kiasi kilichopokelewa 2017/2018</t>
  </si>
  <si>
    <t>Kiasi Kilichotumika 2017/2018</t>
  </si>
  <si>
    <t>kuwezesha mafunzo ya stakabadhi ghalani kwenye vikundi vya uzalishaji</t>
  </si>
  <si>
    <t>Kazi hii inaeendelea kufanyika</t>
  </si>
  <si>
    <t>kwezesha uundaji wa kamati ya kusimamia ghala na kutengeneza taratibu za usimamizi wa ghala</t>
  </si>
  <si>
    <t>Kazi bado haijafanyika</t>
  </si>
  <si>
    <t>kuwezesha kikao cha ndani baina ya viongozi wa SACCOS na Viongozi wa AMCOS kwaajili ya kujadili fursa zinazopatikana kwa kufanya kazi na vikundi vya uzalishaji</t>
  </si>
  <si>
    <t>kazi hii bado haojafanyika</t>
  </si>
  <si>
    <t>kuwezesha kikao cha pamoja kati ya maafisa ugani, viongozi wa saccos 4 na viongozi wa amcos 9 kujadili na kukubaliana masharti ya kukopeshana kwa riba nafuu.</t>
  </si>
  <si>
    <t>kuwezesha kikao cha pamoja kati ya viongozi wa SACCOS,AMCOS na maafisa ugani kwaajili ya kujadiliana kuhusu uongezaji wa kipato kwenye kikundi vya uzalishaji</t>
  </si>
  <si>
    <t>kutengeneza vipeperushi  1200 na mabongo matano yanayoelezea mfumo wa stakabadhi ghalani na faida zake</t>
  </si>
  <si>
    <t>kazi inaendelea kufanyika</t>
  </si>
  <si>
    <t>kuwezesha ukaguzi wa mizani kumi na tatu kwa kuwatumia wataalamu kutoka wakala wa vipimo</t>
  </si>
  <si>
    <t>kuwezesha mawasiliano kati ya vikundi vya uzalishaji na mnunuzi</t>
  </si>
  <si>
    <t>Hifadhi ya chakula makambako na bodi ya mazao mchanganyiko</t>
  </si>
  <si>
    <t>kuwezesha wakulima kushiriki maonyesho ya nanenane mkoani mbeya</t>
  </si>
  <si>
    <t>kuandaa na taarifa za kila mwezi na robo mwaka</t>
  </si>
  <si>
    <t>Shughuli zinazo tekelezwa na Mratibu kwa kufanya usimamizi na ufuatiliaji wa kazi za  Mtoa Huduma kwa ufadhili wa MIVARF</t>
  </si>
  <si>
    <t>Ziara ya Mkurugenzi Mtendaji DED  katika eneo la utekelezaji  kukagua kazi za mtoa huduma</t>
  </si>
  <si>
    <t>kazi imefanyika pamoja na kukagua kazi ya ujenzi wa barabara ya lima-ikondo</t>
  </si>
  <si>
    <t>kazi imefanyika</t>
  </si>
  <si>
    <t>Kukusanya takwimu na kuandaa taarifa mbalimbali kila mwezi</t>
  </si>
  <si>
    <t>kufanya uhamasishaji wa kuongeza wanachama na mtaji wa saccos</t>
  </si>
  <si>
    <t>kufanya mafunzo ya kuboresha utoaji wa huduma</t>
  </si>
  <si>
    <t>kazai bado kufanyika</t>
  </si>
  <si>
    <t>kukusanya takwimu za vyama vya ushirika</t>
  </si>
  <si>
    <t>kuwezesha mfumo wa maji na mfumo wa umeme kwenye kituo cha kutolea mafunzo HIMA-PHTC</t>
  </si>
  <si>
    <t>Imetekelezwa</t>
  </si>
  <si>
    <t>ufuatiliaji umefanyika katika miradi yote</t>
  </si>
  <si>
    <t>shughuli imetekelezwa</t>
  </si>
  <si>
    <t>Utekelezaji umekamilika</t>
  </si>
  <si>
    <t>usimamizi umefanyika katika miradi yote ya ujenzi</t>
  </si>
  <si>
    <t>mafunzo yamefanyika kwa wataalam 11 wa Halmashauri</t>
  </si>
  <si>
    <t>shughuli imetekelezwa katika vijiji vya kata za Matembwe, Lupembe, Ikuna, Kidegembye na Mtwango</t>
  </si>
  <si>
    <t>mafunzo yamefanyika</t>
  </si>
  <si>
    <t>mashindano yamefanyika</t>
  </si>
  <si>
    <t>uzinduzi umefanyika katika shule zote 5</t>
  </si>
  <si>
    <t>ufuatiliaji umefanyika katika shule zote</t>
  </si>
  <si>
    <t>kaya 51 hazikulipwa kutokana na sababu mbalimbali (vifo na kutopatikana kwa wakati) fedha iliyobaki imerudishwa TASAF makao makuu</t>
  </si>
  <si>
    <t>3.1 MFUKO WA MAENDELEO YA WANAWAKE (WDF)</t>
  </si>
  <si>
    <t xml:space="preserve"> 4.0 TASAF  III-MPANGO WA KUNUSURU KAYA MASKINI</t>
  </si>
  <si>
    <t>MALIASILI - MAPATO YA NDANI</t>
  </si>
  <si>
    <t>JUMLA KUU MIRADI YOTE</t>
  </si>
  <si>
    <t>SEKTA YA MIFUGO - CDG</t>
  </si>
  <si>
    <t>SEKTA YA KILIMO-DIDF</t>
  </si>
  <si>
    <t>Makisio 2015/2016</t>
  </si>
  <si>
    <t>UTEKELEZAJI WA MIRADI VIPORO YA 2016/2017</t>
  </si>
  <si>
    <t>Ukamilishaji wa ujenzi wa skimu 1 ya umwagiliaji Kijiji cha Itipingi hadi Juni, 2015</t>
  </si>
  <si>
    <t>Mradi umekamilika, ambapo kwa sasa upo katika hatua ya matazamio ya mwaka mmoja huku unaendelea kutumika</t>
  </si>
  <si>
    <t>Fedha zimeombwa UNICEF</t>
  </si>
  <si>
    <t>IDARA YA AFYA</t>
  </si>
  <si>
    <t>MFUKO WA AFYA WA PAMOJA</t>
  </si>
  <si>
    <t>UTEKELEZAJI WA MIRADI VIPORO 2016/17</t>
  </si>
  <si>
    <t>Kuwezesha usimamizi elekezi katika vituo 8 vya ugunduzi wa VVU ifikapo juni 2017</t>
  </si>
  <si>
    <t>Usimamizi elekezi umefanyika</t>
  </si>
  <si>
    <t>Kuwezesha ununzi wa vifaaa kusaidia makundi maalum kwenye jamii ifikapo juni 2017</t>
  </si>
  <si>
    <t>Ununuzi wa vifaa umefanyika</t>
  </si>
  <si>
    <t>Kuwezesha uaandaj na uwasilishaji wa taarifa za robo na mwaka za mpango wa afya ifikapao Juni 2017.</t>
  </si>
  <si>
    <t>Taarifa imeandaliwa na kuwasilisha mahali husika</t>
  </si>
  <si>
    <t>Kuwezesha matengenezo ya magari 3 na pikipiki 6 ifikapo Juni 2017.</t>
  </si>
  <si>
    <t>Matengenezo yamefanyika</t>
  </si>
  <si>
    <t>Kuwezesha usimamizi elekezi katika vituo 25 vya kutolea huduma ifikapo Juni 2017.</t>
  </si>
  <si>
    <t>Kuwezesha ununuzi wa kits 14 za madawa katika kituo 1 cha afya ifikapo Juni 2017.</t>
  </si>
  <si>
    <t>Ununuzi wa dawa  umefanyika</t>
  </si>
  <si>
    <t>Kuwezesha huduma za rufaa ifikapo Juni 2017.</t>
  </si>
  <si>
    <t>Huduma za rufaa zimetolewa</t>
  </si>
  <si>
    <t>Kulipa fidia eneo la ekari 13 kwa ajili ya uwekezaji katika kijiji cha Lunguya kata ya Mtwango</t>
  </si>
  <si>
    <t>Wamiliki wa eneo wameshalipwa</t>
  </si>
  <si>
    <t>Kuwesha ukarabati wa chumba cha upasuaji kituo cha afya Lupembe Ifikapo juni 2017</t>
  </si>
  <si>
    <t>Ukarabati wa chumba za upasuaji umefanyika</t>
  </si>
  <si>
    <t>Kuwezesha kila robo ya huduma za mkoba ifikapo juni 2017</t>
  </si>
  <si>
    <t>Huduma za mkoba zimetolewa</t>
  </si>
  <si>
    <t>Kuwezesha ujenzi wa  shimo la kuchomea  placenta  kwa zahanati 3 ifikapo Juni 2017.</t>
  </si>
  <si>
    <t>Ujenzi umefanyika</t>
  </si>
  <si>
    <t xml:space="preserve">JUMLA NDOGO BAKAA </t>
  </si>
  <si>
    <t xml:space="preserve"> UTEKELEZAJI WA MIRADI MIPYA ROBO YA PILI MWAKA 2017/18.</t>
  </si>
  <si>
    <t>Shughuli hii haijatekelezwa kutokana na kuchelewa kwa fedha,shughuli hii  itafanyika robo ya tatu.</t>
  </si>
  <si>
    <t>LG-CDG</t>
  </si>
  <si>
    <t>Kusaidia ujenzi wa hospitali ya Wilaya</t>
  </si>
  <si>
    <t>BAKAA YA MWAKA 2016/17</t>
  </si>
  <si>
    <t>BAKAA  Hadi Disemba 31,2017</t>
  </si>
  <si>
    <t>JUMLA YA NDOGO  BAKAA 2016/2017</t>
  </si>
  <si>
    <t>UTEKELEZAJI WA MIRADI MIPYA ROBO YA PILI 2017/18</t>
  </si>
  <si>
    <t>Kuwezesha huduma za mkoba za chanjo katika vituo 20 vya kutolea huduma ifikapo june 2018</t>
  </si>
  <si>
    <t>Mikopo kwa vikundi 16 pamoja na mafunzo kwa viongozi wa SACCOS imetolewa</t>
  </si>
  <si>
    <t>Malipo kwa  kaya 4545  walengwa wa Mpango wa Kunusuru kaya Maskini unaofadhiliwa na mfuko wa Maendeleo ya Jamii-TASAF III katika vijiji 44 vilivyopo katika Halmashauri ya Wilaya ya Njombe kwa mwezi  January - Feabruary 2018.</t>
  </si>
  <si>
    <t>kaya 35 hazikulipwa kutokana na sababu mbalimbali (vifo na kutopatikana kwa wakati) fedha iliyobaki imerudishwa TASAF makao makuu</t>
  </si>
  <si>
    <t>Malipo kwa  kaya 4540  walengwa wa Mpango wa Kunusuru kaya Maskini unaofadhiliwa na mfuko wa Maendeleo ya Jamii-TASAF III katika vijiji 44 vilivyopo katika Halmashauri ya Wilaya ya Njombe kwa mwezi  March - April 2018.</t>
  </si>
  <si>
    <t>ELIMU MSINGI - LIPA KWA MATOKEO</t>
  </si>
  <si>
    <t>SEKTA YA ELIMU SEKONDARI - LIPA KWA MATOKEO</t>
  </si>
  <si>
    <t>SEKTA YA MIFUGO - LGDG</t>
  </si>
  <si>
    <t>11.1 MFUKO WA MAENDELEO YA WANAWAKE (WDF)</t>
  </si>
  <si>
    <t xml:space="preserve"> 12.0 TASAF  III-MPANGO WA KUNUSURU KAYA MASKINI</t>
  </si>
  <si>
    <t>kaya 18 hazikulipwa kutokana na sababu mbalimbali (vifo na kutopatikana kwa wakati) fedha iliyobaki imerudishwa TASAF makao makuu</t>
  </si>
  <si>
    <t>Mradi Haujaanza kutekelezwa</t>
  </si>
  <si>
    <t xml:space="preserve">                     </t>
  </si>
  <si>
    <t>Kutoa mafunzo ya siku 5 juu ya huduma muhimu za mtoto mchanga kwa watoa huduma 20 ifikapo june 2018</t>
  </si>
  <si>
    <t>Kufanya uhakiki wa taarifa za Mtuha kwa CHMT  10  ifikapo juni 2018</t>
  </si>
  <si>
    <t>Kutoa elimu ya afya ya uzazi kwenye kamati za afya za Msingi za Vijiji 11 ifikapo juni 2018</t>
  </si>
  <si>
    <t>Kutoa mafunzo ya siku 5juu ya malezi ya watoto kwa watoa huduma 22 kutoka vituo 20 vya kutolea huduma na wahuduma wa afya ya msingi ya vijiji 11 vya Ninga,Ikondo,Ukalawa,Mfriga,ifikapo june 2018.</t>
  </si>
  <si>
    <t>Kufanya usimamizi elekezi wa huduma za mama na mtoto kwa wahudumu wa afya ya msingi 58 ifikapo june 2018</t>
  </si>
  <si>
    <t>Kufanya usimamizi elekezzi katika vituo 27 vya kutolea huduma juu ya kuzuia maambukizi kutoka kwa mama kwenda kwa mtoto ifikapo june 2018</t>
  </si>
  <si>
    <t>Bakaa  hadi Disemba 31, 2017</t>
  </si>
  <si>
    <t>Bakaa hadi Disemba 31, 2017</t>
  </si>
  <si>
    <t>BAKAA  Hadi Disemba 31, 2017</t>
  </si>
  <si>
    <t>Kiasi kilichobaki hadi Disemba 31,2017</t>
  </si>
  <si>
    <t>Vitalu vya miche ya miti havikuanzishwa ili bajeti ya shughuli hii isaidie katika uendelezaji wa shamba la miti la Igombola.</t>
  </si>
  <si>
    <t>Halmashauri imejipanga kuanzisha kitalu cha miche ya miti katika mwaka wa fedha 2018/19 katika Kata ya Matembwe.</t>
  </si>
  <si>
    <t>Malipo yalishafanyika</t>
  </si>
  <si>
    <t>Upandaji wa miti umesitishwa kutokana na mgogoro uliojitokeza juu ya umiliki wa eneo hilo baina ya vijiji vya Madeke,  Igombola na Kitole. Utatuzi wa mgogoro huo unaendelea na mpaka sasa Kijiji cha Kitole kimeonesha eneo jingine.</t>
  </si>
  <si>
    <t>Kazi imefanyika kwa kufanya ujenzi wa choo katika eneo kitakapojengwa kituo cha kukusanyia nyanya.</t>
  </si>
  <si>
    <t>Ujenzi wa choo umekamilika na kimeanza kutumika</t>
  </si>
  <si>
    <t>Bakaa hadi 30 June, 2018</t>
  </si>
  <si>
    <t>TAARIFA YA UTEKELEZAJI WA MIRADI YA MAENDELEO KWA KIPINDI CHA ROBO YA NNE (APRIL- JUNI, 2018)  MWAKA WA FEDHA 2017/2018</t>
  </si>
  <si>
    <t>Ujenzi wa vyumba 2 vya madarasa na nyumba 1 ya mwalimu Shule ya Msingi Itova.</t>
  </si>
  <si>
    <t>Fedha haijatolewa</t>
  </si>
  <si>
    <t>Ujenzi wa kuta  umekamilika</t>
  </si>
  <si>
    <t>Hatua ya upigaji lipu inaendela</t>
  </si>
  <si>
    <t>Sakafu inaendelea</t>
  </si>
  <si>
    <t>Kazi ya dari inaendela</t>
  </si>
  <si>
    <t>Ujenzi wa vyumba 3 vya darasa umekamilika na ujenzi wa choo hatua ya ujenzi wa shimo</t>
  </si>
  <si>
    <t>Ujenzi wa vyumba 3 vya darasa umekamilika na ujenzi wa choo hatua ya upauaji</t>
  </si>
  <si>
    <t>Bakaa hadi Juni 2018</t>
  </si>
  <si>
    <t>Pampu imerudishwa na imefungwa eneo la mradi, kampuni ya CEFA inashughurikia swala la umeme kwa kushirikiano na TANESCO ili kufikisha umeme unaostahili kwenye pampu</t>
  </si>
  <si>
    <t>Kwasasa uduma ya maji imesima</t>
  </si>
  <si>
    <t>mradi wa maji katika kijiji cha Kidegembye ambapo hadi sasa  Mkandarasi yupo eneo la mradi anaendelea na  kazi za ujenzi wa mtego wa maji (Intake), Nyumba ya pampu, Nyumba ya mlinzi, ujenzi wa tenki lenye ujanzo wa lita 100,000 pia uchimbaji wa mtaro wa bomba kuu (1850m) na mtaro wa kusambazia maji kwenye vituo (1515m). kwa mradi wa maji kaika kijiji cha Kidegembye.</t>
  </si>
  <si>
    <t>Mradi unaendelea kujengwa</t>
  </si>
  <si>
    <t>Utekelezaji bado upo kwenye hatua za awali, kuhamisha fedha zilizotengwa kwenda kwenye Jumuiya za watumiaji maji wa vijiji cha Kichiwa, Tagamenda, Lyalalo na Ihang'ana kwaajiri ya ukarabati wa miradi ya maji.</t>
  </si>
  <si>
    <t>Watumishi wamehudhuria mafunzo</t>
  </si>
  <si>
    <t>Imetekelezwa kama ilivyo kusudiwa</t>
  </si>
  <si>
    <t xml:space="preserve">Shughuli hii imetekelezwa </t>
  </si>
  <si>
    <t>kazi imefanyika malipo yanashughulikiwa</t>
  </si>
  <si>
    <t xml:space="preserve">Shughuli hii imeatekelezwa </t>
  </si>
  <si>
    <t>Shughuli hii imetekelezwa</t>
  </si>
  <si>
    <t>kazi imefanyika malipo  yamefanyika</t>
  </si>
  <si>
    <t>Kazi hii haikufanyika fedha haikupokelewa</t>
  </si>
  <si>
    <t>kazi imefanyika malipo yamefanyika</t>
  </si>
  <si>
    <t>Shughuli hii imefanyika</t>
  </si>
  <si>
    <t>Kazi imefanyika bado malipo</t>
  </si>
  <si>
    <t>Shughuli hii haijatekelezwa</t>
  </si>
  <si>
    <t>Kazi hii haikufanyika fedha haikupokelewa(ilikuwa shughuli ya robo ya pili)</t>
  </si>
  <si>
    <t>Shughuli haijafanyika</t>
  </si>
  <si>
    <t>Bado haijafanyika</t>
  </si>
  <si>
    <t>Shughuli hii imetekelezeka</t>
  </si>
  <si>
    <t>Kazi imefanyika na fedha imelipwa</t>
  </si>
  <si>
    <t>Shughuli hii  imetekelezwa</t>
  </si>
  <si>
    <t>kazi imefanyika malipo yamenyika</t>
  </si>
  <si>
    <t>shughuli hii bado haijafanyika</t>
  </si>
  <si>
    <t>shughuli imefanyika bado kutolewa kwa zawadi kwa kata na vijiji mshindi.</t>
  </si>
  <si>
    <t>shughuli haijafanyika</t>
  </si>
  <si>
    <t>shughuli itafanyika robo hii</t>
  </si>
  <si>
    <t>shughuli hii inaendelea</t>
  </si>
  <si>
    <t>zawadi kwa washi zitatolewa kwenye robo inayofuata.</t>
  </si>
  <si>
    <t>fedha zimehamishwa kwenye akaunti ya zahanati</t>
  </si>
  <si>
    <t>shughuli inaendelea mkandarsi yuko site</t>
  </si>
  <si>
    <t>fedha zimehamishwa kwenye acount za shule za Ikuna na Mahalule</t>
  </si>
  <si>
    <t>shughuli hii imefanyika kwenye kata za Matembwe, Lupembe na Kidegembye</t>
  </si>
  <si>
    <t>Upigaji rangi na kufunika mifereji ya mifumo ya  gesi na majitaka.</t>
  </si>
  <si>
    <t>Ujenzi upo hatua ya renta</t>
  </si>
  <si>
    <t>Ujenzi utaendelea fedha zitakapokelewa</t>
  </si>
  <si>
    <t>Uchimbaji  na usakafiaji wa mifereji unaendelea</t>
  </si>
  <si>
    <t>Ufungaji wa  shata za madirisha na kufunga top za milango</t>
  </si>
  <si>
    <t>Fedha haikutolewa</t>
  </si>
  <si>
    <t>Bakaa hadi 30 Juni, 2018</t>
  </si>
  <si>
    <t>BAKAA  Hadi30 Juni,2018</t>
  </si>
  <si>
    <t>BAKAA HADI 30, JUNI, 2018</t>
  </si>
  <si>
    <t>Kiasi bakia Hadi 30 Juni, 2018</t>
  </si>
  <si>
    <t xml:space="preserve">Mradi wa maji kijiji cha Nyave ambapo shughuli zilizokamilika hadi sasa ni, ulazaji na ufukiaji wa bomba kuu lenye urefu wa Mita 850, na bomba za kusambazia maji kwenye vituo zenye urefu wa Mita 5650, ujenzi wa tenki la maji lenye ujazo wa Lita 75,000, ujenzi wa vituo 12 vya kuchotea maji, ujenzi wa chemba 18, ujenzi wa tenki dogo la kuvunia maji ya mvua na ufungaji wa gata, usimikaji wa pampu na kuiunganisha na mfumo wa umeme. </t>
  </si>
  <si>
    <t>Mradi umefikia asilimia 100 ya utekelezaji na Wananchi wa kijiji cha Nyave wanapata huduma ya maji.</t>
  </si>
  <si>
    <t xml:space="preserve">  Jumla ya fedha zilizo pokelewa hadi 30 Juni, 2018  </t>
  </si>
  <si>
    <t>P4R</t>
  </si>
  <si>
    <t>RWSNP</t>
  </si>
  <si>
    <t>BAKAA</t>
  </si>
  <si>
    <t>JIMBO</t>
  </si>
  <si>
    <t>DIDF</t>
  </si>
  <si>
    <t>TASAF</t>
  </si>
  <si>
    <t>TAFF</t>
  </si>
  <si>
    <t>BASKET</t>
  </si>
  <si>
    <t>MAPATO</t>
  </si>
  <si>
    <t>mazing</t>
  </si>
  <si>
    <t>TOLEWA</t>
  </si>
  <si>
    <t>TUMIKA</t>
  </si>
  <si>
    <t>BASKET FUNDS</t>
  </si>
  <si>
    <t xml:space="preserve"> UTEKELEZAJI WA BAKAA YA FEDHA YA MFUKO WA PAMOJA YA MWAKA 2016/17</t>
  </si>
  <si>
    <t>Usimamizi elekezi umefanyika katika vituo vya Mtwang, Kichiwa, Msima Sayuni, Kituo cha Afya Lupembe, Zahanati ya Mfriga Matembwe na Ukalawa</t>
  </si>
  <si>
    <t>Kuwezesha upatikanaji wa vitambulisho kwa Wazee katiuka kata za Mtwango na Ikuna ifikapo June 2018</t>
  </si>
  <si>
    <t>Jumla ya Wazee 800 katika Kata za Mtwango na Ikuna wamepewa Vitambulisho</t>
  </si>
  <si>
    <t>Kuwezesha uaandaj na uwasilishaji wa taarifa za robo na mwaka za mpango wa afya ifikapao Juni 2018.</t>
  </si>
  <si>
    <t>Taarifa zimeandaliwa na kuwasilishwa Mkoani kwa wakati</t>
  </si>
  <si>
    <t>Kuwezesha usimamizi elekezi katika vituo 25 vya kutolea huduma ifikapo Juni 2018.</t>
  </si>
  <si>
    <t>Mafuta kwa ajili ya usimamizi elekezi yamenunuliwa</t>
  </si>
  <si>
    <t>Kuwezesha matengenezo ya magari 3 na pikipiki 6 ifikapo Juni 2018.</t>
  </si>
  <si>
    <t xml:space="preserve">Magari DFP 4399 na   na SM 9108 yamefanyiwa Matengenezo </t>
  </si>
  <si>
    <t>Kuwezesha ujenzi wa  shimo la kuchomea  placenta  kwa zahanati  za Ibiki na Matiganjola ifikapo Juni 2018.</t>
  </si>
  <si>
    <t>Mashimo ya kutpa kondo la nyuma yametengenezwa katika Zahanati za Matiganjola na Ibiki</t>
  </si>
  <si>
    <t>Kuwesha ukarabati wa chumba cha upasuaji kituo cha afya Lupembe Ifikapo juni 2018.</t>
  </si>
  <si>
    <t>Ukarabati umekamilika na upasuaji unaendelea</t>
  </si>
  <si>
    <t>Kuwezesha ununuzi wa kits 14 za madawa katika kituo 1 cha afya ifikapo Juni 2018.</t>
  </si>
  <si>
    <t>Dawa zimenunuliwa na kusambazwa vituoni</t>
  </si>
  <si>
    <t>Kuwezesha huduma za rufaa ifikapo Juni 2018.</t>
  </si>
  <si>
    <t>Mafuta kwa ajili ya rufaa za wagonjwa yamenunuliwa</t>
  </si>
  <si>
    <t>Kuwezesha ujazaji wa mitungi ya gesi kwa kila robo ifikapo juni 2018</t>
  </si>
  <si>
    <t>Mitungi imejazwa na kusambazwa</t>
  </si>
  <si>
    <t xml:space="preserve"> UTEKELEZAJI WA MIRADI MIPYA KUPITIA MFUKO WA PAMOJA  MWAKA 2017/18.</t>
  </si>
  <si>
    <t>Kufanya usimamizi elekezi kwenye Vituo vya huduma kuhusu Tiba Mseto ifikapo Juni 2018</t>
  </si>
  <si>
    <t>Kufanya usimamizi elekezi kwenye Vituo vya CTC kwa ajili ya huduma za ugunduzi wa Kifua Kikuu ifikapo June 2018</t>
  </si>
  <si>
    <t>Kuwatambua watu wenye ulemavu na kutoa huduma ifikapo Juni 2018</t>
  </si>
  <si>
    <t>Kufanya usimamizi elekezi kwenye vituo vya watoto yatima ifikapo Jun 2018</t>
  </si>
  <si>
    <t>Kutengeneza vitambulisho vya Wazee kwa ajili ya matibabu bure ifikapo Juni 2018</t>
  </si>
  <si>
    <t>Kufanya usimamizi elekezi katika Vituo vya huduma 27 ifikapo Juni 2018</t>
  </si>
  <si>
    <t xml:space="preserve">Kazi ya usimamizi elekezi imefanyika </t>
  </si>
  <si>
    <t>Mpango Kabambe wa Afya wa mwaka 2018/19 umeandaliwa na kuwasilishwa</t>
  </si>
  <si>
    <t>Maandalizi ya awali ya Mpango kazi yamefanyika</t>
  </si>
  <si>
    <t>Kazi imefanyika kwa kutumia vyanzo vingine vya fedha</t>
  </si>
  <si>
    <t xml:space="preserve">Magari DFP 4399, DFP 5406 na   na SM 9108 yamefanyiwa Matengenezo </t>
  </si>
  <si>
    <t>Bajeti imewasilishwa Dodoma</t>
  </si>
  <si>
    <t>Kufanya vikao kila nusu mwaka kwa ajili ya Mapitio ya taarifa za vituo ifikapo Juni 2018</t>
  </si>
  <si>
    <t>Kutoa mafunzo ya siku 4 kwa Wafawidhi kuhusu masuala ya fedha ifikapo June 2018</t>
  </si>
  <si>
    <t>Kutoa mafunzo kwa Wafawidhi kuhusu Uandaaji wa Bajeti ifikapo Juni 2018</t>
  </si>
  <si>
    <t>Kufanya ufuatiliaji kuhusu matumizi ya fedha za Mfuko wa Pamoja wa Afya ifikapo Juni 2018</t>
  </si>
  <si>
    <t>Kufanya usimamizi elekezi kuhusu tiba mbadala na Tiba Asilia ifikapo Juni 2018</t>
  </si>
  <si>
    <t>Kuwezesha ukusanyaji wa damu salama ifikapo Juni 2018</t>
  </si>
  <si>
    <t>Kufanya ukaguzi kwenye maduka muhimu ya dawa baridi za binadamu 46 ifikapo Juni 2018</t>
  </si>
  <si>
    <t>Kufanya ukaguzi wa matumizi ya dawa vituoni ifikapo Juni 2018</t>
  </si>
  <si>
    <t>Kutoa mafunzo kwa Watumishi wa afya kuhusu elimu ya kinywa na meno ifikapo Juni 2018</t>
  </si>
  <si>
    <t>Kutoa mafunzo kwa Walimu wa Shule za msingi 22 kuhusu elimu ya kinywa na meno ifikapo Juni 2018</t>
  </si>
  <si>
    <t>Kutoa mafunzo kuhusu ujazaji wa fomu za OPPRAS ifikapo juni 2018</t>
  </si>
  <si>
    <t>Fedha kwa ajili ya Vituo vya Afya na Zahanati zimeingizwa kwenye akaunti za Vituo moja kwa moja toka Hazina na matumizi yamefanyikia katika ngazi ya Vituo  ifikapo 2018</t>
  </si>
  <si>
    <t>Fedha zimepelekwa</t>
  </si>
  <si>
    <t>Kazi zimefanyika</t>
  </si>
  <si>
    <t>UTEKELEZAJI WA SHUGHULI ZA BORESHA AFYA</t>
  </si>
  <si>
    <t>Ujenzi wa jengo la Upasuaji Kituo cha Afya Ikuna ifikapo Juni 2018</t>
  </si>
  <si>
    <t>Ujenzi wa Zahanati ya Lima ifikapo Juni 2018</t>
  </si>
  <si>
    <t>UTEKELEZAJI WA MIRADI WA FEDHA KUPITIA UNICEF 2017/18</t>
  </si>
  <si>
    <t>Kazi imefanyika lakini malipo hayajafanyika kutokana na changamoto ya mfumo wa malipo</t>
  </si>
  <si>
    <t>Kufanya usimamizi elekezi wa huduma za chanjo kwenye vituo 25 vya kutolea huduma ifikapo Juni,2018</t>
  </si>
  <si>
    <t>Kufanya usimamizi elekezi katika vituo 27 vya kutolea huduma kwa kila robo kuhusu huduma za uzazi na Mtoto ifikapo Juni,2018</t>
  </si>
  <si>
    <t xml:space="preserve">Kazi imefanyika </t>
  </si>
  <si>
    <t>Kufanya uhamasishaji wa siku 1 kuhusu mawasiliano kwa maendeleo, juu ya kazi na wajibu wa jamii kwa vijiji 11 katika Kata 4 za Ukalawa,Mfriga, Ikondo na Ninga ifikapo Juni,2018</t>
  </si>
  <si>
    <t>kuwezesha mafunzo ya siku 3 kwa watoa huduma 30 kutoka ofisi ya Mganga Mkuu 5 na vituoni 25 juu ya mabadiliko ya tabia ya jamii na matumizi ya huduma za Afya ifikapo Juni,2018</t>
  </si>
  <si>
    <t>Kufanya kampeini ya upimaji wa VVU kwa watoto wadogo katika vituo 15 visivyovyofikika kiurahisi ifikapo Juni,2018</t>
  </si>
  <si>
    <t>Kununua shajala kwa ajili ya shughuli za uandikishaji wa watoto chini ya miaka 5 ifikapo juni 2018.</t>
  </si>
  <si>
    <t>Kutoa mafunzo ya siku 5 kwa watoa huduma 22 kuhusu malezi kwa mtoto ifikapo juni 2018.</t>
  </si>
  <si>
    <t>Kutoa mafunzo ya siku 5 kwa watoa huduma 20 kuhusu uzazi salama ifikapo juni 2018.</t>
  </si>
  <si>
    <t>Kufanya mafunzo ya siku ya 3 kwa watoa huduma 27 kuhusu ufuatiliaji wa ukuaji wa watoto kwa kutumia Mwongozo wa shirika la afya Duniani ifikapo Juni,2018</t>
  </si>
  <si>
    <t>Kufanya mafunzo ya siku 5  kwa watoa huduma 27 kuhusu lishe ifikapo juni 2018.</t>
  </si>
  <si>
    <t>Mafunzo yamefanyika</t>
  </si>
  <si>
    <t>Kusaidia vikundi vya kina mama wenye VVU ili waweze kujikimu na maisha ifikapo juni 2018</t>
  </si>
  <si>
    <t>Vikundi vimesaidiwa</t>
  </si>
  <si>
    <t>Kufanya matengenezo ya komputa ifikapo juni 2018</t>
  </si>
  <si>
    <t>Kufanya kikao cha siku 1 cha tathmini ya uandikishaji wa watoto chini ya miaka 5 ifikapo juni 2018.</t>
  </si>
  <si>
    <t>Kikao hakijafanyika</t>
  </si>
  <si>
    <t>Kufanya usimamizi elekezi wa zoezi la uandikishaji wa watoto chini ya miaka 5 ifikapo juni 2018.</t>
  </si>
  <si>
    <t>Kufanya uhakiki wa taarifa za Mtuha katika vituo 27 vya kutolea huduma ifikapo juni 2018</t>
  </si>
  <si>
    <t>Kikao kimefanyika</t>
  </si>
  <si>
    <t>Kufanya usimamizi elekezi wa lishe katika vituo 27 vya kutolea huduma ifikapo Juni 2018</t>
  </si>
  <si>
    <t>Kufanya kikao cha siku 2 kwa waratibu na wadau wa lishe ili kuandaa mpango kazi wa lishe wa mwaka 2019''19 ifikapo Juni 2018.</t>
  </si>
  <si>
    <t>Kufanya vikao 2 vya kamati ya lishe kwa lengo la kufanya tathmini ya taarifa za lishe kutoka katika vituo vya kutolea huduma ifikapo juni 2018</t>
  </si>
  <si>
    <t>JUMLA UNICEF</t>
  </si>
  <si>
    <t>BAKAA  Hadi 30 Juni,2018</t>
  </si>
  <si>
    <t>Ukamilishaji wa wodi ya wazazi zahanati ya Mfriga hadi Juni,2018</t>
  </si>
  <si>
    <t>BAKAA 30 Juni,2018</t>
  </si>
  <si>
    <t>kaya 51hazikulipwa kutokana na sababu mbalimbali (vifo na kutopatikana kwa wakati) fedha iliyobaki imerudishwa TASAF makao makuu</t>
  </si>
  <si>
    <t>kaya 34 hazikulipwa kutokana na sababu mbalimbali (vifo na kutopatikana kwa wakati) fedha iliyobaki imerudishwa TASAF makao makuu</t>
  </si>
  <si>
    <t>Malipo kwa  kaya 4545  walengwa wa Mpango wa Kunusuru kaya Maskini unaofadhiliwa na mfuko wa Maendeleo ya Jamii-TASAF III katika vijiji 44 vilivyopo katika Halmashauri ya Wilaya ya Njombe kwa mwezi  November - December 2017.</t>
  </si>
  <si>
    <t>kaya 38 hazikulipwa kutokana na sababu mbalimbali (vifo na kutopatikana kwa wakati) fedha iliyobaki imerudishwa TASAF makao makuu</t>
  </si>
  <si>
    <t>Malipo kwa  kaya 4629  walengwa wa Mpango wa Kunusuru kaya Maskini unaofadhiliwa na mfuko wa Maendeleo ya Jamii-TASAF III katika vijiji 44 vilivyopo katika Halmashauri ya Wilaya ya Njombe kwa mwezi  Mei- Juni 2018.</t>
  </si>
  <si>
    <t>kaya 25 hazikulipwa kutokana na sababu mbalimbali (vifo na kutopatikana kwa wakati) fedha iliyobaki imerudishwa TASAF makao makuu</t>
  </si>
  <si>
    <t>Kupaua</t>
  </si>
  <si>
    <t>SALIO HADI 30 Juni, 2017</t>
  </si>
  <si>
    <t>BAKAA  Juni 30,2018</t>
  </si>
  <si>
    <t>BAKAA  Hadi 30Juni,2018</t>
  </si>
  <si>
    <t>Bakaa  Hadi Juni, 30,2018</t>
  </si>
  <si>
    <t xml:space="preserve">Mfuko wa Miradi ya maendeleo LGDG   </t>
  </si>
  <si>
    <t xml:space="preserve">Mfuko wa UNICEF   </t>
  </si>
  <si>
    <t xml:space="preserve">Mfuko wa Jimbo CDF  </t>
  </si>
  <si>
    <t xml:space="preserve">Mfuko wa TASAF  </t>
  </si>
  <si>
    <t xml:space="preserve">Mfuko wa Maji RWSSP/WSDP  </t>
  </si>
  <si>
    <t xml:space="preserve">Lipa kwa matokeo (P4R)  </t>
  </si>
  <si>
    <t xml:space="preserve">Mfuko wa Pamoja wa Afya  </t>
  </si>
  <si>
    <t>Mfuko wa boresha Afya</t>
  </si>
  <si>
    <t xml:space="preserve">Mfuko wa Misitu  </t>
  </si>
  <si>
    <t xml:space="preserve">Mapato ya ndani  </t>
  </si>
  <si>
    <t xml:space="preserve">Nguvu za wananchi  </t>
  </si>
  <si>
    <t>Usimamizi wa mradi unafanyika mara kwa mara</t>
  </si>
  <si>
    <t>Upembuzi bado haujafanyika</t>
  </si>
  <si>
    <t>Mafunzo hayajatolewa</t>
  </si>
  <si>
    <t>Kuwezesha kikundi kimoja (1) toka kijiji cha Iwafi kuanzisha bustani ya miche ya kahawa ifikapo Juni,2018</t>
  </si>
  <si>
    <t>Bustani baso haijaanzishwa</t>
  </si>
  <si>
    <t>Mafunzo yalitolewa kupitia maonyesho ya nanenane</t>
  </si>
  <si>
    <t xml:space="preserve">Kitalu cha parachichi kimeanzishwa </t>
  </si>
  <si>
    <t>Ukarabati haujafanyika</t>
  </si>
  <si>
    <t>Ujenzi wa vyoo bora katika soko la mnada wa mifugo katika kijiji cha Ilunda  ifikapo Juni,2018</t>
  </si>
  <si>
    <t>Kuwezesha ukusanyaji wa takwimu za vikundi vya kiuchumi  ifikapo Juni,2018</t>
  </si>
  <si>
    <t>kufanya ufuatiliaji na kutoa ushauri wa kitaalam kwa vikundi 50 vilivyopata mkopo ifikapo Juni,2018</t>
  </si>
  <si>
    <t>Kutoa Mikopo kwa Vikundi vya kiuchumi vya wanawake 50 na kutoa mafunzo ya ujasiliamali kwa viongozi wa vikundi vya SACCOS ifikapo Juni,2018</t>
  </si>
  <si>
    <t>Malipo kwa  kaya 462  walengwa wa Mpango wa Kunusuru kaya Maskini unaofadhiliwa na mfuko wa Maendeleo ya Jamii-TASAF III katika vijiji 44 vilivyopo katika Halmashauri ya Wilaya ya Njombe kwa mwezi  July - August 2018</t>
  </si>
  <si>
    <t>Ukamilishaji vyumba 2 na ofisi 1 shule Iwafi ifikapo Juni,2018</t>
  </si>
  <si>
    <t>Ukamilishaji vyumba 2   shule Idongela ifikapo Juni,2018</t>
  </si>
  <si>
    <t>Ukamilishaji vyumba   2  shule Iditima ifikapo Juni,2018</t>
  </si>
  <si>
    <t>Ukamilishaji wa chumba 1 Ilunda ifikapo Juni,2018</t>
  </si>
  <si>
    <t>Ujenzi wa madarasa 3 na vyoo matundu 6 shule ya msingi Kichiwa ifikapo Juni, 2018</t>
  </si>
  <si>
    <t>Ujenzi wa madarasa 3 na vyoo matundu 6 shule ya msingi Ibumila ifikapo Juni,2018</t>
  </si>
  <si>
    <t>Ukamilishaji wa chumba 01 cha maabara katika Shule ya Sekondari Kidegembye ifikapo Juni,2018</t>
  </si>
  <si>
    <t>Ujenzi wa vyumba 02 vya maabara katika Shule ya Sekondari Mfriga ifikapo Juni,2018</t>
  </si>
  <si>
    <t>Ukamilishaji wa chumba 01 cha maabara katika Shule ya Sekondari Ninga ifikapo Juni,2018</t>
  </si>
  <si>
    <t>Ukamilishaji wa vyumba 02 vya madarasa katika Shule ya Sekondari Ninga ifikapo Juni,2018</t>
  </si>
  <si>
    <t>Ujenzi wa mabweni 3 katika shule ya Sekondari Mfriga ifikapo Juni,2018</t>
  </si>
  <si>
    <t>Kuwezesha Uendeshaji wa Ofisi ya idara ya maji ifikapo juni,2018</t>
  </si>
  <si>
    <t xml:space="preserve"> Kuwezesha uendeshaji na matengenezo ya Gari na Pikipiki ifikapo Juni,2018</t>
  </si>
  <si>
    <t>Kufanya ufuatiliaji, usimamizi na tathimini kwenye  miradi ya maji ifikapo Juni,2018</t>
  </si>
  <si>
    <t>Uundaji, usajili na mafunzo kwa jumuiya za Watumiaji maji(COWSOs) ifikapo Juni,2018</t>
  </si>
  <si>
    <t>Ukarabati na Upanuzi wa miradi ya maji kwa Mpango wa Malipo kwa Matokeo(PbR) ifikapo Juni,2918</t>
  </si>
  <si>
    <t>Ukamilishaji wa ujenzi  wa mradi wa maji Ukalawa ifikapo Juni,2018</t>
  </si>
  <si>
    <t>Ujenzi wa mradi wa maji kijiji cha Nyave ifikapo Juni,2018</t>
  </si>
  <si>
    <t>Uundaji,usajili na mafunzo kwa jumuiya za watumia maji(COWSOs) kwa mujibu wa sheria ya maji ya 2009 ifikapo Juni,2018</t>
  </si>
  <si>
    <t>Usanifu, Usimamizi na Ufuatiliaji wa miradi ya maji(Ninga, Matembwe, Kidegembye na Nyave) na miradi mingine iliyokamilika chini ya Program ya maji na Usafi wa Mazingira ifikapo juni,2018</t>
  </si>
  <si>
    <t xml:space="preserve"> Ukanguzi wa ndani na uandaji wa taarifa za ukaguzi ifikapo Juni,2018</t>
  </si>
  <si>
    <t>Ujenzi wa mradi wa maji ya pampu ya diesel katika kijiji cha Kidegembye ifikapo Juni,2018</t>
  </si>
  <si>
    <t>Kuwezesha uendeshaji wa ofisi ya Maji pamoja na matengenezo ya gari 1 na pikipiki 4  ifikapo Juni,2018</t>
  </si>
  <si>
    <t>Ujenzi wa mradi wa maji ya mtiririko katika kijiji cha Matembwe ifikapo Juni,2018</t>
  </si>
  <si>
    <t>Ujenzi wa mradi wa maji ya Pampu kijiji cha Ninga ifikapo Juni,2018</t>
  </si>
  <si>
    <t>Kuiwezesha timu ya CWST kufanya mikuta no na Wajumbe wa Jumuiya za watumiaji maji ifikapo Juni,2018</t>
  </si>
  <si>
    <t>Kuwezesha watumishi 2 kuhudhuria mafunzo ya muda mfupi na mrefu pamoja kuhudhuria mikutano ya kitaifa ifikapo Juni,2018</t>
  </si>
  <si>
    <t>Ukarabati na upanuzi wa miradi ya maji kwa mpango wa Malipo kwa Matokeo(PbR) ifikapo Juni,2018</t>
  </si>
  <si>
    <t>Maji na Usafi wa Mazingira (Sanitation) ifikapo Juni,2018</t>
  </si>
  <si>
    <t>kuwezesha ukarabati wa miundombinu ya maji na usogezaji wa maji katika vituo vya kutolea huduma za afya za Ukalawa, Image na Matembwe ifikapo Juni,2018</t>
  </si>
  <si>
    <t>kuwezesha ujenzi wa vyoo bora katika zahanati 3 za Image, Ukalawa na Kidegembye ifikapo Juni,2018</t>
  </si>
  <si>
    <t>Utekelezaji wa miradi vipolo</t>
  </si>
  <si>
    <t>kuwezesha kufanyika kwa usimamizi shirikishi wa utekelezaji wa shughuli za ujenzi katika vituo vya kutolea huduma za afya  ifkapo Juni,2018</t>
  </si>
  <si>
    <t>kuwezesha kufanyika kwa kikao cha tathimini ya utekelezaji wa kampeni ya afya na usafi wa mazingira kwa nusu mwaka ifikapo Juni,2018</t>
  </si>
  <si>
    <t>kuwezesha kufanyika kwa ufuatiliaji wa utekelezaji wa kampeni ya afya na usafi wa kwa kila robo ifikapo Juni,2018</t>
  </si>
  <si>
    <t>kuwezesha kuafanyika kwa mikutano ya uhamasishaji wa utekelezaji wa kampeni ya afya na usafi wa mazingira  ifikapo Juni,2018</t>
  </si>
  <si>
    <t>kuwezesha kufanyika kwa utanuzi wa miradi ya maji mtiririko katika shule ya msingi Lunguya ifikapo Juni,2018</t>
  </si>
  <si>
    <t>kufanya mafunzo kwa walimu 24 wa shule 12 za msingi juu ya muongozo mpya wa utekelezaji wa shughuli za WASH shuleni  ifikapo Juni,2018</t>
  </si>
  <si>
    <t>mafunzo yamefanyika kwa walimu toka shule za Ikuna, Mahalule,Lunguya, Idongela, Ninga, Magomati, Welela, Ilunda</t>
  </si>
  <si>
    <t>kuwezesha uundaji wa kamati za CLKTS na kufanya mafunzo kwa  kamati hizo juu ya majukumu na wajibu wao katika utekelezaji wa kampeni ya afya na usafi wa mazingira ifikapo Juni,2018</t>
  </si>
  <si>
    <t>Kutoa mafunzo kwa wajumbe 50 wa kamati za shule,viongozi wa serikali, pamoja na  madiwani juu ya usimamizi wa shughuli za wash shuleni ifikapo Juni,2018</t>
  </si>
  <si>
    <t>Kuwezesha ujenzi wa vyoo bora katika shule za msingi Ikuna, Lunguya, Mahalule ifikapo Juni,2018</t>
  </si>
  <si>
    <t>kuwezesha usimazi shirikishi kwenye miradi ya ujenzi ifikapo Juni,2018</t>
  </si>
  <si>
    <t>kuwezesha kuafika kwa mashindano ya usafi wa mazingira kwa ngazi ya vijiji na kata juu ya utekelezaji wa kampeni ya Afya na Usafi wa Mazingira ifikapo Juni,2018</t>
  </si>
  <si>
    <t>kuwezesha kufanyika kwa umbembuzi yakinifu juu ya masuala ya maji  na usafi wa mazingira katika  vituo vya kutolea huduma za afya ifikapo Juni,2018</t>
  </si>
  <si>
    <t>kuwezesha kufanyika kwa kwa mafunzo  kwa watendaji wapya juu ya utekelezaji wa kampeni ya afya na usafi wa mazingira ifikapo Juni,2018</t>
  </si>
  <si>
    <t>kuwezesha kufanyika kwa zoezi la uhakiki wa vijiji 10 kuwa ODF ifikapo Juni,2018</t>
  </si>
  <si>
    <t>kufanya ufuatiliaji wa hali ya kuwa ODF katika vitongoji 89 na kutengeneza mikakati ya kuendeleza hiyo hali ya ODF katika vitongoji hivyo ifikapo Juni,2018</t>
  </si>
  <si>
    <t>kuwezesha kufanyika kwa kikao cha tathimini ya utekelezaji wa kampeni ya afya na usafi wa mazingira kwa nusu mwaka ya kwanza 2017/2018 ifikapo Juni,2018</t>
  </si>
  <si>
    <t>kuwezesha kufanyika kwa mafunzo kwa timu ya usimamizi wa masuala ya maji na usafi wa mazingira juu ya muongozo wa usimamizi wa masuala ya maji na usafi wa mazingira katika vituo vya kutoa huduma za afya ifikapo Juni,2018</t>
  </si>
  <si>
    <t>kuwezesha timu ya usimamizi wa shughuli za maji na usafi wa mazingira kwa halmashauri kwenda kujifunza namna ya utekelezaji wa kampeni katika halmashauri ya Geita  mkoani Geita ifikapo juni,2018</t>
  </si>
  <si>
    <t>kuwezesha kufanyika kwa uhuhishaji wa takwimu za usafi wa mazingira kwenye viijiji vinavyotekeleza kampeni ifikapo Juni,2018</t>
  </si>
  <si>
    <t>kuwezesha kufanyika kwa mafunzo ya siku 3 kwa viongozi wa vijiji kutoka katika vijiji 12 juu ya kampeni ya afya na usafi wa mazingira ifikapo Juni,2018</t>
  </si>
  <si>
    <t>kuwezesha kufanyika kwa mashindano ya utekelezaji wa kampeni ya afya na usafi wa mkazingira kwa ngazi ya shule  ifikapo Juni,2018</t>
  </si>
  <si>
    <t>kuwezesha kufanyika kwa kwa makala na kuanda taarifa juu ya utekelezaji wa kampeni ya afya na usafi wa mazingira kwenye vijiji viwili vya sovi na image ifikapo juni,2018</t>
  </si>
  <si>
    <t>kuwezesha kufanyika kwa mikutano ya uhamsishaji 4 katika shule  za msingi 5 juu ya utekelezaji na usimamizi wa miradi ya usafi wa maingira katika shule zao ifikapo Juni,2018</t>
  </si>
  <si>
    <t>kuwezesha kufanyika kwa utanuzi wa mradi wa maji na kufunga pamp katika zahanati ya Kidegembye ifikapo Juni,2018</t>
  </si>
  <si>
    <t>kuwezesha uchimbaji wa visima virefu  katika shule za msingi Mahalule na Ikuna pamoja na ufungaji wa pampu ifikapo Juni,2018</t>
  </si>
  <si>
    <t>kuwezesha kufanyika kwa ujenzi wa miundombinu ya unawaji mikono katika shule za msingi za Mahalule,Ikuna na Lunguya ifikapo Juni,2018</t>
  </si>
  <si>
    <t>kutengeneza Tshirts kwa ajili ya wanafunzi wa club za SWASH katika shule za msingi 15 za halmashauri ili kuhamasisha masuala ya usafi wa mazingira ifikapo Juni,2018</t>
  </si>
  <si>
    <t>kuwezesha kuzinduliwa na ufuatiliaji wa klabu za usafi wa mazingira  katika shule 5 za Msingi ifikapo Juni,2018</t>
  </si>
  <si>
    <t>kuwezesha kufanyika kwa ufuatiliaji wa kila robo kwa kamati zashule, walimu wa afya, klabu za usafi wa mazingira juu ya  utekelezaji wa kampeni ya afya na usafi wa kwa kwa ngazi ya shule za msingi ifikapo Juni,2018</t>
  </si>
  <si>
    <t>Kufanya mafunzo kwa maafissa Ustawi wa jamii juu ya Mfumo mpaya wa kutunzia na kutolea taarifa za ukatili za watoto(DCMS/DHIS) ifikapo Juni 2018</t>
  </si>
  <si>
    <t>Kufanya kikao cha mkoa  cha siku 1 cha  kufanya mapitio ya  mwaka mmoja juu ya zoezi la kuandikishawatoto chini ya miaka mitano kitakacho jumuisha wataalamu 5 toka Mkoani, na wataalamu 6 kutoka katika Halmashauri 6 za mkoa wa njombe ifikapo Juni, 2018</t>
  </si>
  <si>
    <t>Kfanikisha manunuzi ya shajara na vitendea kazi kwa ajili ya kuandikisha watoto chini ya miaka mitano katika vituo vya afya  27 na kata 12 ifikapo Juni ,2018</t>
  </si>
  <si>
    <t xml:space="preserve"> Kuwezesha matengezo ya TEHAMA na  kutunza ofisi zinazotumika katika kuandikisha vyeti vya watoto chini ya miaka mitano katika kata 12 ifikapo Juni ,2018</t>
  </si>
  <si>
    <t>Ukaguzi , usimamizi na ufuatiliaji wa miradi ya maendeleo ifikapo Juni,2018</t>
  </si>
  <si>
    <t>Kufanya kikao cha maandalizi ya bajeti ya mwaka 2018/2019 kwa siku mbili na wakuu wa idara, NGOs na viongozi wa vijiji na kata ifikapo Juni,2018</t>
  </si>
  <si>
    <t>Kufanya kikao cha Tathmini kwa siku mbili  kila robo na Waratibu wa Sekta zinazopata ufadhili kutoka UNICEF pamoja na NGOs wanaofanya katika Halmashauri ifikapo Juni,2018</t>
  </si>
  <si>
    <t xml:space="preserve">Kufanya kikao kazi cha Uhuishaji, Utunzaji na Uwasilishaji wa Takwimu sahihi katika taasisi 92 (Shule na Vituo vya kutolea huduma za Afya), Vijiji 45 na Kata 12 zilizopo  Halmashauri ifikapo Juni,2018 </t>
  </si>
  <si>
    <t>Kusaidia zoezi la ufuatiliaji na ukaguzi wa miradi ya maendeleo ifikapo Juni,2018</t>
  </si>
  <si>
    <t>Ukamilishaji wa jengo la RCH zahanati ya Kidegembye ifikapo Juni,2018</t>
  </si>
  <si>
    <t>Ukamilishaji wa Zahanati ya Igombola   (Mifuko ya saruji 240x13,000 + mchanga tripu 4 x 600,000) ifikapo Juni,2018</t>
  </si>
  <si>
    <t>Ukamilishaji wa Darasa S/Msingi Ibiki (Mchanga mwembamba trip 1@100,000.00, Mchanga mnene 1@120,000, Saruji 40@13,000 = 540,000, Mlango 1 @ 120,000=120,000, Madirisha 4@150,000 = 600,000, Rangi maji plastiki 4@40,000 =  160,000,  Rangi kopo 26,000, Solvent 5,000 ifikapo Juni,2018</t>
  </si>
  <si>
    <t>Ujenzi wa Zahanati cha Welela(nondo mm 12x 104 @15,000, nondo mm 6 x 100@4,000 + binding wire kg 10 @ 3,000 + misumari kg 15@3,000 + mifuko ya saruji 100@ 13,000) = 3,335,000.00 ifikapo Juni,2018</t>
  </si>
  <si>
    <t>Ukamilishaji wa nyumba ya mwalimu shule ya msingi Isoliwaya( mifuko 50x13,000) = 650,000 ifikapo Juni,2018</t>
  </si>
  <si>
    <t>Ukamilishaji wa ofisi ya kijiji cha Wanginyi mifuko 50@13,000 = 650,000 ifikapo Juni,2018</t>
  </si>
  <si>
    <t>Ukamilishaji wa darasa moja shule ya msingi Ilunda saruji mifuko 50@13,000 = 650,000  ifikapo Juni,2018</t>
  </si>
  <si>
    <t>Ujenzi wa Bweni shule ya Sekondari Ikuna ifikapo Juni,2018</t>
  </si>
  <si>
    <t>Ujenzi wa vyoo shule Mpya ya msingi Itova ifikapo Juni,2018</t>
  </si>
  <si>
    <t>Ukarabati wa madarasa Shuke za Msingi Itipingi, Igongolo na Kivitu ifikapo Juni,2018</t>
  </si>
  <si>
    <t>Ujenzi wa Madarasa Shule ya msingi Iwafi ifikapo Juni,2018</t>
  </si>
  <si>
    <t>Ununuzi wa Samani Shule ya Sekondari Mfriga ifikapo Juni,2018</t>
  </si>
  <si>
    <t>Kuwezesha usimamizi elekezi katika vituo 8 vya ugunduzi wa VVU ifikapo Juni 2018</t>
  </si>
  <si>
    <t>Ukamilishaji zahanati ya Upami ifikapo Juni,2018</t>
  </si>
  <si>
    <t>Kuwezesha huduma za mkoba za chanjo katika vituo 20 vya kutolea huduma ifikapo juni 2018</t>
  </si>
  <si>
    <t>Utekelezaji wa Mradi Kiporo</t>
  </si>
  <si>
    <t>Kuwezesha kikundi 1 cha wakulima wa Iyembela kuanzisha kitalu cha parachichi ifikapo Juni,2018</t>
  </si>
  <si>
    <t>Ukarabati wa machinjio ya Lunguya-Mtwango ifikapo Juni,2018</t>
  </si>
  <si>
    <t>Malipo kwa  kaya 4545  walengwa wa Mpango wa Kunusuru kaya Maskini unaofadhiliwa na mfuko wa Maendeleo ya Jamii-TASAF III katika vijiji 44 vilivyopo katika Halmashauri ya Wilaya ya Njombe kwa mwezi  September - October 2017 ifikapo juni,2018.</t>
  </si>
  <si>
    <t>Mradi wa Ufugaji nguruwe kijiji cha Igombola  ifikapo Juni,2018</t>
  </si>
  <si>
    <t>Mradi wa Ufugaji nguruwe kijiji cha Havanga ifikapo Juni,2018</t>
  </si>
  <si>
    <t>Mradi wa Ufugaji kuku kijiji cha Isoliwaya ifikapo Juni,2018</t>
  </si>
  <si>
    <t>Mradi wa Ufugaji nguruwe kijiji cha Ukalawa  ifikapo juni,2018</t>
  </si>
  <si>
    <t>Kutekeleza mradi wa Ujenzi wa madarasa 3 shule ya msingi Iditima katika kijiji cha Itambo ifikapo Juni,2018</t>
  </si>
  <si>
    <t>Kutekeleza mradi wa Ujenzi wa madarasa 3 na matundu 6 ya vyoo  Mkondoa katika kijiji cha Ikondo Juni,2018</t>
  </si>
  <si>
    <t>Kutekeleza mradi wa Ujenzi wa bweni na vyoo shule ya Sekondari Manyunyu Juni,2018</t>
  </si>
  <si>
    <t>Mradi wa Ujenzi wa Zahanati na Vyoo Kijiji cha Isitu Juni,2018</t>
  </si>
  <si>
    <t>Miradi ya Upandaji wa Miti katika kjiji cha Nyombo Juni,2018</t>
  </si>
  <si>
    <t>Miradi ya Upandaji wa Miti katika kjiji cha Welela Juni,2018</t>
  </si>
  <si>
    <t>Miradi ya Upandaji wa Miti katika kjiji cha Iwafi Juni,2018</t>
  </si>
  <si>
    <t xml:space="preserve"> Ufuatiliaji na usimamizi wa ujenzi wa mradi wa umwagiliaji Itipingi kwa kushirikiana na wataalamu kutoka kanda ya Mbeya na Halmashauri  ifikapo Juni,2018</t>
  </si>
  <si>
    <t>SEKTA YA ELIMU MSINGI - LGDG</t>
  </si>
  <si>
    <t>SEKTA YA ELIMU SEKONDARI-LGDG</t>
  </si>
  <si>
    <t>Jengo limepigwa lipu</t>
  </si>
  <si>
    <t>Jengo lipo katika hatua ya kuweka malumalu</t>
  </si>
  <si>
    <t>UTEKELEZAJI WA SHUGHULI ZA MIRADI YA AFYA KUPITIA LGDG MWAKA 2017/18</t>
  </si>
  <si>
    <t>LGDG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</si>
</sst>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_);_(* \(#,##0.00\);_(* \-??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409]dddd\,\ mmmm\ dd\,\ yyyy"/>
    <numFmt numFmtId="187" formatCode="[$-409]h:mm:ss\ AM/PM"/>
    <numFmt numFmtId="188" formatCode="_(* #,##0.0_);_(* \(#,##0.0\);_(* \-??_);_(@_)"/>
    <numFmt numFmtId="189" formatCode="_(* #,##0.000_);_(* \(#,##0.000\);_(* \-??_);_(@_)"/>
  </numFmts>
  <fonts count="58">
    <font>
      <sz val="11"/>
      <color theme="1"/>
      <name val="Calibri"/>
      <family val="2"/>
    </font>
    <font>
      <sz val="11"/>
      <color indexed="8"/>
      <name val="Calibri"/>
      <family val="2"/>
    </font>
    <font>
      <sz val="10"/>
      <name val="Arial"/>
      <family val="2"/>
    </font>
    <font>
      <b/>
      <sz val="12"/>
      <name val="Book Antiqua"/>
      <family val="1"/>
    </font>
    <font>
      <sz val="12"/>
      <name val="Book Antiqua"/>
      <family val="1"/>
    </font>
    <font>
      <sz val="14"/>
      <name val="Book Antiqua"/>
      <family val="1"/>
    </font>
    <font>
      <sz val="11"/>
      <name val="Book Antiqua"/>
      <family val="1"/>
    </font>
    <font>
      <sz val="10"/>
      <name val="Book Antiqua"/>
      <family val="1"/>
    </font>
    <font>
      <b/>
      <sz val="11"/>
      <name val="Book Antiqua"/>
      <family val="1"/>
    </font>
    <font>
      <b/>
      <sz val="12"/>
      <color indexed="8"/>
      <name val="Book Antiqua"/>
      <family val="1"/>
    </font>
    <font>
      <sz val="9"/>
      <color indexed="8"/>
      <name val="Book Antiqua"/>
      <family val="1"/>
    </font>
    <font>
      <b/>
      <sz val="9"/>
      <color indexed="8"/>
      <name val="Book Antiqua"/>
      <family val="1"/>
    </font>
    <font>
      <sz val="10"/>
      <color indexed="8"/>
      <name val="Book Antiqua"/>
      <family val="1"/>
    </font>
    <font>
      <sz val="11"/>
      <color indexed="8"/>
      <name val="Book Antiqua"/>
      <family val="1"/>
    </font>
    <font>
      <b/>
      <sz val="10"/>
      <color indexed="8"/>
      <name val="Book Antiqua"/>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Book Antiqua"/>
      <family val="1"/>
    </font>
    <font>
      <sz val="16"/>
      <name val="Book Antiqua"/>
      <family val="1"/>
    </font>
    <font>
      <sz val="16"/>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Book Antiqua"/>
      <family val="1"/>
    </font>
    <font>
      <sz val="10"/>
      <color theme="1"/>
      <name val="Book Antiqua"/>
      <family val="1"/>
    </font>
    <font>
      <b/>
      <sz val="10"/>
      <color theme="1"/>
      <name val="Book Antiqu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thin"/>
      <bottom style="thin"/>
    </border>
  </borders>
  <cellStyleXfs count="7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ill="0" applyBorder="0" applyAlignment="0" applyProtection="0"/>
    <xf numFmtId="43" fontId="2" fillId="0" borderId="0" applyFont="0" applyFill="0" applyBorder="0" applyAlignment="0" applyProtection="0"/>
    <xf numFmtId="43" fontId="2"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23">
    <xf numFmtId="0" fontId="0" fillId="0" borderId="0" xfId="0" applyFont="1" applyAlignment="1">
      <alignment/>
    </xf>
    <xf numFmtId="0" fontId="3" fillId="0" borderId="10" xfId="0" applyFont="1" applyFill="1" applyBorder="1" applyAlignment="1">
      <alignment vertical="top" wrapText="1"/>
    </xf>
    <xf numFmtId="172" fontId="3" fillId="0" borderId="10" xfId="0" applyNumberFormat="1" applyFont="1" applyFill="1" applyBorder="1" applyAlignment="1">
      <alignment vertical="top" wrapText="1"/>
    </xf>
    <xf numFmtId="43" fontId="3" fillId="0" borderId="10" xfId="42" applyFont="1" applyFill="1" applyBorder="1" applyAlignment="1">
      <alignment vertical="top" wrapText="1"/>
    </xf>
    <xf numFmtId="0" fontId="4" fillId="0" borderId="10" xfId="0" applyFont="1" applyFill="1" applyBorder="1" applyAlignment="1">
      <alignment vertical="top" wrapText="1"/>
    </xf>
    <xf numFmtId="43" fontId="4" fillId="0" borderId="10" xfId="42" applyFont="1" applyFill="1" applyBorder="1" applyAlignment="1">
      <alignment vertical="top" wrapText="1"/>
    </xf>
    <xf numFmtId="43" fontId="4" fillId="0" borderId="10" xfId="0" applyNumberFormat="1" applyFont="1" applyFill="1" applyBorder="1" applyAlignment="1">
      <alignment vertical="top" wrapText="1"/>
    </xf>
    <xf numFmtId="0" fontId="4" fillId="33" borderId="10" xfId="0" applyFont="1" applyFill="1" applyBorder="1" applyAlignment="1">
      <alignment vertical="top" wrapText="1"/>
    </xf>
    <xf numFmtId="9" fontId="4" fillId="0" borderId="10" xfId="72" applyFont="1" applyFill="1" applyBorder="1" applyAlignment="1">
      <alignment vertical="top" wrapText="1"/>
    </xf>
    <xf numFmtId="9" fontId="4" fillId="0" borderId="10" xfId="0" applyNumberFormat="1" applyFont="1" applyFill="1" applyBorder="1" applyAlignment="1">
      <alignment vertical="top" wrapText="1"/>
    </xf>
    <xf numFmtId="171" fontId="4" fillId="0" borderId="10" xfId="42" applyNumberFormat="1" applyFont="1" applyFill="1" applyBorder="1" applyAlignment="1">
      <alignment vertical="top" wrapText="1"/>
    </xf>
    <xf numFmtId="43" fontId="4" fillId="33" borderId="10" xfId="42" applyFont="1" applyFill="1" applyBorder="1" applyAlignment="1">
      <alignment vertical="top" wrapText="1"/>
    </xf>
    <xf numFmtId="9" fontId="4" fillId="33" borderId="10" xfId="72" applyFont="1" applyFill="1" applyBorder="1" applyAlignment="1">
      <alignment vertical="top" wrapText="1"/>
    </xf>
    <xf numFmtId="172" fontId="3" fillId="33" borderId="10" xfId="0" applyNumberFormat="1" applyFont="1" applyFill="1" applyBorder="1" applyAlignment="1">
      <alignment vertical="top" wrapText="1"/>
    </xf>
    <xf numFmtId="0" fontId="4" fillId="33" borderId="10" xfId="0" applyFont="1" applyFill="1" applyBorder="1" applyAlignment="1">
      <alignment vertical="top"/>
    </xf>
    <xf numFmtId="43" fontId="4" fillId="33" borderId="10" xfId="42" applyFont="1" applyFill="1" applyBorder="1" applyAlignment="1">
      <alignment vertical="top"/>
    </xf>
    <xf numFmtId="173" fontId="4" fillId="33" borderId="10" xfId="42" applyNumberFormat="1" applyFont="1" applyFill="1" applyBorder="1" applyAlignment="1">
      <alignment vertical="top"/>
    </xf>
    <xf numFmtId="43" fontId="4" fillId="0" borderId="10" xfId="42" applyFont="1" applyFill="1" applyBorder="1" applyAlignment="1">
      <alignment vertical="top"/>
    </xf>
    <xf numFmtId="173" fontId="4" fillId="0" borderId="10" xfId="42" applyNumberFormat="1" applyFont="1" applyFill="1" applyBorder="1" applyAlignment="1">
      <alignment vertical="top" wrapText="1"/>
    </xf>
    <xf numFmtId="173" fontId="4" fillId="0" borderId="10" xfId="42" applyNumberFormat="1" applyFont="1" applyFill="1" applyBorder="1" applyAlignment="1">
      <alignment vertical="top"/>
    </xf>
    <xf numFmtId="173" fontId="3" fillId="0" borderId="10" xfId="42" applyNumberFormat="1" applyFont="1" applyFill="1" applyBorder="1" applyAlignment="1">
      <alignment vertical="top" wrapText="1"/>
    </xf>
    <xf numFmtId="179" fontId="3" fillId="0" borderId="10" xfId="0" applyNumberFormat="1" applyFont="1" applyFill="1" applyBorder="1" applyAlignment="1">
      <alignment vertical="top"/>
    </xf>
    <xf numFmtId="0" fontId="3" fillId="0" borderId="10" xfId="0" applyFont="1" applyFill="1" applyBorder="1" applyAlignment="1">
      <alignment vertical="top"/>
    </xf>
    <xf numFmtId="43" fontId="3" fillId="0" borderId="10" xfId="42" applyFont="1" applyFill="1" applyBorder="1" applyAlignment="1">
      <alignment vertical="top"/>
    </xf>
    <xf numFmtId="0" fontId="4" fillId="0" borderId="10" xfId="67" applyFont="1" applyFill="1" applyBorder="1" applyAlignment="1">
      <alignment vertical="top" wrapText="1"/>
      <protection/>
    </xf>
    <xf numFmtId="3" fontId="4" fillId="0" borderId="10" xfId="42" applyNumberFormat="1" applyFont="1" applyFill="1" applyBorder="1" applyAlignment="1">
      <alignment vertical="top" wrapText="1"/>
    </xf>
    <xf numFmtId="173" fontId="4" fillId="0" borderId="10" xfId="46" applyNumberFormat="1" applyFont="1" applyFill="1" applyBorder="1" applyAlignment="1">
      <alignment vertical="top" wrapText="1"/>
    </xf>
    <xf numFmtId="0" fontId="4" fillId="0" borderId="10" xfId="0" applyFont="1" applyFill="1" applyBorder="1" applyAlignment="1">
      <alignment vertical="top"/>
    </xf>
    <xf numFmtId="43" fontId="3" fillId="0" borderId="10" xfId="47" applyFont="1" applyFill="1" applyBorder="1" applyAlignment="1">
      <alignment vertical="top" wrapText="1"/>
    </xf>
    <xf numFmtId="3" fontId="4" fillId="0" borderId="10" xfId="0" applyNumberFormat="1" applyFont="1" applyFill="1" applyBorder="1" applyAlignment="1">
      <alignment vertical="top" wrapText="1"/>
    </xf>
    <xf numFmtId="179" fontId="3" fillId="0" borderId="10" xfId="0" applyNumberFormat="1" applyFont="1" applyFill="1" applyBorder="1" applyAlignment="1">
      <alignment vertical="top" wrapText="1"/>
    </xf>
    <xf numFmtId="172" fontId="3" fillId="0" borderId="10" xfId="48" applyNumberFormat="1" applyFont="1" applyFill="1" applyBorder="1" applyAlignment="1">
      <alignment vertical="top" wrapText="1"/>
    </xf>
    <xf numFmtId="0" fontId="4" fillId="0" borderId="10" xfId="65" applyFont="1" applyFill="1" applyBorder="1" applyAlignment="1">
      <alignment vertical="top" wrapText="1"/>
      <protection/>
    </xf>
    <xf numFmtId="171" fontId="4" fillId="0" borderId="10" xfId="0" applyNumberFormat="1" applyFont="1" applyFill="1" applyBorder="1" applyAlignment="1">
      <alignment vertical="top" wrapText="1"/>
    </xf>
    <xf numFmtId="9" fontId="4" fillId="0" borderId="10" xfId="65" applyNumberFormat="1" applyFont="1" applyFill="1" applyBorder="1" applyAlignment="1">
      <alignment vertical="top" wrapText="1"/>
      <protection/>
    </xf>
    <xf numFmtId="43" fontId="4" fillId="0" borderId="10" xfId="44" applyFont="1" applyFill="1" applyBorder="1" applyAlignment="1">
      <alignment vertical="top" wrapText="1"/>
    </xf>
    <xf numFmtId="43" fontId="3" fillId="0" borderId="10" xfId="44" applyFont="1" applyFill="1" applyBorder="1" applyAlignment="1">
      <alignment vertical="top" wrapText="1"/>
    </xf>
    <xf numFmtId="0" fontId="3" fillId="0" borderId="10" xfId="65" applyFont="1" applyFill="1" applyBorder="1" applyAlignment="1">
      <alignment vertical="top" wrapText="1"/>
      <protection/>
    </xf>
    <xf numFmtId="43" fontId="4" fillId="0" borderId="10" xfId="49" applyFont="1" applyFill="1" applyBorder="1" applyAlignment="1">
      <alignment vertical="top"/>
    </xf>
    <xf numFmtId="0" fontId="4" fillId="0" borderId="10" xfId="65" applyFont="1" applyFill="1" applyBorder="1" applyAlignment="1">
      <alignment vertical="top"/>
      <protection/>
    </xf>
    <xf numFmtId="0" fontId="3" fillId="0" borderId="10" xfId="65" applyFont="1" applyFill="1" applyBorder="1" applyAlignment="1">
      <alignment vertical="top"/>
      <protection/>
    </xf>
    <xf numFmtId="0" fontId="3" fillId="0" borderId="10" xfId="69" applyFont="1" applyFill="1" applyBorder="1" applyAlignment="1">
      <alignment vertical="top"/>
      <protection/>
    </xf>
    <xf numFmtId="0" fontId="3" fillId="0" borderId="10" xfId="69" applyFont="1" applyFill="1" applyBorder="1" applyAlignment="1">
      <alignment vertical="top" wrapText="1"/>
      <protection/>
    </xf>
    <xf numFmtId="43" fontId="4" fillId="0" borderId="10" xfId="49" applyFont="1" applyFill="1" applyBorder="1" applyAlignment="1">
      <alignment vertical="top" wrapText="1"/>
    </xf>
    <xf numFmtId="43" fontId="3" fillId="0" borderId="10" xfId="49" applyFont="1" applyFill="1" applyBorder="1" applyAlignment="1">
      <alignment vertical="top" wrapText="1"/>
    </xf>
    <xf numFmtId="43" fontId="3" fillId="0" borderId="10" xfId="49" applyFont="1" applyFill="1" applyBorder="1" applyAlignment="1">
      <alignment vertical="top"/>
    </xf>
    <xf numFmtId="43" fontId="4" fillId="33" borderId="10" xfId="44" applyFont="1" applyFill="1" applyBorder="1" applyAlignment="1">
      <alignment vertical="top"/>
    </xf>
    <xf numFmtId="43" fontId="4" fillId="33" borderId="10" xfId="0" applyNumberFormat="1" applyFont="1" applyFill="1" applyBorder="1" applyAlignment="1">
      <alignment vertical="top"/>
    </xf>
    <xf numFmtId="9" fontId="4" fillId="0" borderId="10" xfId="0" applyNumberFormat="1" applyFont="1" applyFill="1" applyBorder="1" applyAlignment="1">
      <alignment vertical="top"/>
    </xf>
    <xf numFmtId="10" fontId="4" fillId="0" borderId="10" xfId="42" applyNumberFormat="1" applyFont="1" applyFill="1" applyBorder="1" applyAlignment="1">
      <alignment vertical="top"/>
    </xf>
    <xf numFmtId="0" fontId="4" fillId="0" borderId="10" xfId="42" applyNumberFormat="1" applyFont="1" applyFill="1" applyBorder="1" applyAlignment="1">
      <alignment vertical="top"/>
    </xf>
    <xf numFmtId="9" fontId="4" fillId="0" borderId="10" xfId="42" applyNumberFormat="1" applyFont="1" applyFill="1" applyBorder="1" applyAlignment="1">
      <alignment vertical="top"/>
    </xf>
    <xf numFmtId="10" fontId="3" fillId="0" borderId="10" xfId="42" applyNumberFormat="1" applyFont="1" applyFill="1" applyBorder="1" applyAlignment="1">
      <alignment vertical="top"/>
    </xf>
    <xf numFmtId="9" fontId="4" fillId="33" borderId="10" xfId="42" applyNumberFormat="1" applyFont="1" applyFill="1" applyBorder="1" applyAlignment="1">
      <alignment vertical="top"/>
    </xf>
    <xf numFmtId="9" fontId="4" fillId="0" borderId="10" xfId="72" applyFont="1" applyFill="1" applyBorder="1" applyAlignment="1">
      <alignment vertical="top"/>
    </xf>
    <xf numFmtId="43" fontId="4" fillId="0" borderId="10" xfId="44" applyFont="1" applyFill="1" applyBorder="1" applyAlignment="1">
      <alignment vertical="top"/>
    </xf>
    <xf numFmtId="43" fontId="4" fillId="0" borderId="10" xfId="0" applyNumberFormat="1" applyFont="1" applyFill="1" applyBorder="1" applyAlignment="1">
      <alignment vertical="top"/>
    </xf>
    <xf numFmtId="43" fontId="3" fillId="33" borderId="10" xfId="0" applyNumberFormat="1" applyFont="1" applyFill="1" applyBorder="1" applyAlignment="1">
      <alignment vertical="top"/>
    </xf>
    <xf numFmtId="171" fontId="4" fillId="0" borderId="10" xfId="42" applyNumberFormat="1" applyFont="1" applyFill="1" applyBorder="1" applyAlignment="1">
      <alignment vertical="top"/>
    </xf>
    <xf numFmtId="9" fontId="3" fillId="33" borderId="10" xfId="72" applyFont="1" applyFill="1" applyBorder="1" applyAlignment="1">
      <alignment vertical="top"/>
    </xf>
    <xf numFmtId="43" fontId="3" fillId="33" borderId="10" xfId="44" applyFont="1" applyFill="1" applyBorder="1" applyAlignment="1">
      <alignment vertical="top"/>
    </xf>
    <xf numFmtId="0" fontId="3" fillId="33" borderId="10" xfId="65" applyFont="1" applyFill="1" applyBorder="1" applyAlignment="1">
      <alignment vertical="top" wrapText="1"/>
      <protection/>
    </xf>
    <xf numFmtId="43" fontId="3" fillId="33" borderId="10" xfId="49" applyFont="1" applyFill="1" applyBorder="1" applyAlignment="1">
      <alignment vertical="top" wrapText="1"/>
    </xf>
    <xf numFmtId="171" fontId="3" fillId="0" borderId="10" xfId="0" applyNumberFormat="1" applyFont="1" applyFill="1" applyBorder="1" applyAlignment="1">
      <alignment vertical="top" wrapText="1"/>
    </xf>
    <xf numFmtId="179" fontId="3" fillId="33" borderId="10" xfId="0" applyNumberFormat="1" applyFont="1" applyFill="1" applyBorder="1" applyAlignment="1">
      <alignment vertical="top" wrapText="1"/>
    </xf>
    <xf numFmtId="9" fontId="4" fillId="33" borderId="10" xfId="0" applyNumberFormat="1" applyFont="1" applyFill="1" applyBorder="1" applyAlignment="1">
      <alignment vertical="top"/>
    </xf>
    <xf numFmtId="3" fontId="4" fillId="0" borderId="10" xfId="65" applyNumberFormat="1" applyFont="1" applyFill="1" applyBorder="1" applyAlignment="1">
      <alignment vertical="top" wrapText="1"/>
      <protection/>
    </xf>
    <xf numFmtId="0" fontId="4" fillId="0" borderId="10" xfId="65" applyFont="1" applyFill="1" applyBorder="1" applyAlignment="1">
      <alignment horizontal="left" vertical="top" wrapText="1"/>
      <protection/>
    </xf>
    <xf numFmtId="0" fontId="3" fillId="0" borderId="10" xfId="0" applyFont="1" applyFill="1" applyBorder="1" applyAlignment="1">
      <alignment/>
    </xf>
    <xf numFmtId="43" fontId="4" fillId="0" borderId="10" xfId="42" applyFont="1" applyFill="1" applyBorder="1" applyAlignment="1">
      <alignment/>
    </xf>
    <xf numFmtId="0" fontId="4" fillId="0" borderId="10" xfId="0" applyFont="1" applyFill="1" applyBorder="1" applyAlignment="1">
      <alignment/>
    </xf>
    <xf numFmtId="43" fontId="3" fillId="0" borderId="10" xfId="42" applyFont="1" applyFill="1" applyBorder="1" applyAlignment="1">
      <alignment/>
    </xf>
    <xf numFmtId="0" fontId="3" fillId="0" borderId="10" xfId="0" applyFont="1" applyFill="1" applyBorder="1" applyAlignment="1">
      <alignment wrapText="1"/>
    </xf>
    <xf numFmtId="14" fontId="4" fillId="0" borderId="10" xfId="42" applyNumberFormat="1" applyFont="1" applyFill="1" applyBorder="1" applyAlignment="1">
      <alignment/>
    </xf>
    <xf numFmtId="0" fontId="4" fillId="0" borderId="10" xfId="0" applyFont="1" applyBorder="1" applyAlignment="1">
      <alignment/>
    </xf>
    <xf numFmtId="173" fontId="3" fillId="0" borderId="10" xfId="42" applyNumberFormat="1" applyFont="1" applyFill="1" applyBorder="1" applyAlignment="1">
      <alignment/>
    </xf>
    <xf numFmtId="0" fontId="4" fillId="0" borderId="10" xfId="0" applyFont="1" applyFill="1" applyBorder="1" applyAlignment="1">
      <alignment vertical="center"/>
    </xf>
    <xf numFmtId="0" fontId="4" fillId="0" borderId="10" xfId="0" applyFont="1" applyFill="1" applyBorder="1" applyAlignment="1">
      <alignment vertical="center" wrapText="1"/>
    </xf>
    <xf numFmtId="43" fontId="4" fillId="0" borderId="10" xfId="42" applyFont="1" applyFill="1" applyBorder="1" applyAlignment="1">
      <alignment vertical="center" wrapText="1"/>
    </xf>
    <xf numFmtId="43" fontId="4" fillId="0" borderId="10" xfId="0" applyNumberFormat="1" applyFont="1" applyFill="1" applyBorder="1" applyAlignment="1">
      <alignment vertical="center"/>
    </xf>
    <xf numFmtId="43" fontId="4" fillId="0" borderId="10" xfId="42" applyFont="1" applyFill="1" applyBorder="1" applyAlignment="1">
      <alignment vertical="center"/>
    </xf>
    <xf numFmtId="43" fontId="4" fillId="0" borderId="10" xfId="0" applyNumberFormat="1" applyFont="1" applyFill="1" applyBorder="1" applyAlignment="1">
      <alignment/>
    </xf>
    <xf numFmtId="0" fontId="3" fillId="0" borderId="10" xfId="0" applyFont="1" applyFill="1" applyBorder="1" applyAlignment="1">
      <alignment horizontal="center" wrapText="1"/>
    </xf>
    <xf numFmtId="43" fontId="4" fillId="0" borderId="10" xfId="42" applyFont="1" applyFill="1" applyBorder="1" applyAlignment="1">
      <alignment horizontal="left" vertical="top" wrapText="1"/>
    </xf>
    <xf numFmtId="173" fontId="3" fillId="0" borderId="10" xfId="42" applyNumberFormat="1" applyFont="1" applyFill="1" applyBorder="1" applyAlignment="1">
      <alignment horizontal="left" vertical="top"/>
    </xf>
    <xf numFmtId="173" fontId="4" fillId="0" borderId="10" xfId="42" applyNumberFormat="1" applyFont="1" applyFill="1" applyBorder="1" applyAlignment="1">
      <alignment/>
    </xf>
    <xf numFmtId="173" fontId="3" fillId="0" borderId="10" xfId="42" applyNumberFormat="1" applyFont="1" applyFill="1" applyBorder="1" applyAlignment="1">
      <alignment horizontal="right" vertical="top"/>
    </xf>
    <xf numFmtId="0" fontId="3" fillId="0" borderId="10" xfId="0" applyFont="1" applyFill="1" applyBorder="1" applyAlignment="1">
      <alignment horizontal="left" vertical="top"/>
    </xf>
    <xf numFmtId="43" fontId="3" fillId="0" borderId="10" xfId="42" applyFont="1" applyFill="1" applyBorder="1" applyAlignment="1">
      <alignment horizontal="left" vertical="top"/>
    </xf>
    <xf numFmtId="173" fontId="4" fillId="0" borderId="10" xfId="42" applyNumberFormat="1" applyFont="1" applyFill="1" applyBorder="1" applyAlignment="1">
      <alignment wrapText="1"/>
    </xf>
    <xf numFmtId="0" fontId="3" fillId="0" borderId="10" xfId="0" applyFont="1" applyBorder="1" applyAlignment="1">
      <alignment/>
    </xf>
    <xf numFmtId="0" fontId="3" fillId="0" borderId="10" xfId="0" applyFont="1" applyBorder="1" applyAlignment="1">
      <alignment/>
    </xf>
    <xf numFmtId="173" fontId="3" fillId="0" borderId="10" xfId="0" applyNumberFormat="1" applyFont="1" applyBorder="1" applyAlignment="1">
      <alignment/>
    </xf>
    <xf numFmtId="9" fontId="3" fillId="0" borderId="10" xfId="65" applyNumberFormat="1" applyFont="1" applyFill="1" applyBorder="1" applyAlignment="1">
      <alignment vertical="top" wrapText="1"/>
      <protection/>
    </xf>
    <xf numFmtId="9" fontId="3" fillId="0" borderId="10" xfId="0" applyNumberFormat="1" applyFont="1" applyFill="1" applyBorder="1" applyAlignment="1">
      <alignment vertical="top" wrapText="1"/>
    </xf>
    <xf numFmtId="43" fontId="3" fillId="0" borderId="10" xfId="0" applyNumberFormat="1" applyFont="1" applyFill="1" applyBorder="1" applyAlignment="1">
      <alignment vertical="top"/>
    </xf>
    <xf numFmtId="172" fontId="4" fillId="0" borderId="10" xfId="0" applyNumberFormat="1" applyFont="1" applyFill="1" applyBorder="1" applyAlignment="1">
      <alignment vertical="top" wrapText="1"/>
    </xf>
    <xf numFmtId="9" fontId="4" fillId="0" borderId="10" xfId="72"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43" fontId="3" fillId="0" borderId="10" xfId="42" applyFont="1" applyFill="1" applyBorder="1" applyAlignment="1">
      <alignment vertical="center" wrapText="1"/>
    </xf>
    <xf numFmtId="4" fontId="4" fillId="0" borderId="10" xfId="0" applyNumberFormat="1" applyFont="1" applyFill="1" applyBorder="1" applyAlignment="1">
      <alignment vertical="center" wrapText="1"/>
    </xf>
    <xf numFmtId="171" fontId="4" fillId="0" borderId="10" xfId="0" applyNumberFormat="1" applyFont="1" applyBorder="1" applyAlignment="1">
      <alignment vertical="top"/>
    </xf>
    <xf numFmtId="0" fontId="3" fillId="0" borderId="10" xfId="0" applyFont="1" applyFill="1" applyBorder="1" applyAlignment="1">
      <alignment/>
    </xf>
    <xf numFmtId="43" fontId="3" fillId="33" borderId="10" xfId="42" applyFont="1" applyFill="1" applyBorder="1" applyAlignment="1">
      <alignment vertical="top" wrapText="1"/>
    </xf>
    <xf numFmtId="0" fontId="3" fillId="33" borderId="10" xfId="0" applyFont="1" applyFill="1" applyBorder="1" applyAlignment="1">
      <alignment vertical="top" wrapText="1"/>
    </xf>
    <xf numFmtId="0" fontId="3" fillId="33" borderId="10" xfId="0" applyFont="1" applyFill="1" applyBorder="1" applyAlignment="1">
      <alignment vertical="top"/>
    </xf>
    <xf numFmtId="0" fontId="9" fillId="0" borderId="10" xfId="0" applyFont="1" applyBorder="1" applyAlignment="1">
      <alignment/>
    </xf>
    <xf numFmtId="43" fontId="9" fillId="0" borderId="10" xfId="0" applyNumberFormat="1" applyFont="1" applyBorder="1" applyAlignment="1">
      <alignmen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center" wrapText="1"/>
    </xf>
    <xf numFmtId="43" fontId="3" fillId="0" borderId="10" xfId="42" applyNumberFormat="1" applyFont="1" applyFill="1" applyBorder="1" applyAlignment="1">
      <alignment vertical="center" wrapText="1"/>
    </xf>
    <xf numFmtId="172" fontId="3" fillId="0" borderId="10" xfId="0" applyNumberFormat="1" applyFont="1" applyFill="1" applyBorder="1" applyAlignment="1">
      <alignment vertical="center" wrapText="1"/>
    </xf>
    <xf numFmtId="9" fontId="4" fillId="0" borderId="10" xfId="0" applyNumberFormat="1" applyFont="1" applyFill="1" applyBorder="1" applyAlignment="1">
      <alignment vertical="center" wrapText="1"/>
    </xf>
    <xf numFmtId="9" fontId="4" fillId="0" borderId="10" xfId="0" applyNumberFormat="1" applyFont="1" applyFill="1" applyBorder="1" applyAlignment="1">
      <alignment vertical="center"/>
    </xf>
    <xf numFmtId="0" fontId="4" fillId="0" borderId="11" xfId="0" applyFont="1" applyFill="1" applyBorder="1" applyAlignment="1">
      <alignment horizontal="left" vertical="center" wrapText="1"/>
    </xf>
    <xf numFmtId="0" fontId="3" fillId="0" borderId="11" xfId="0" applyFont="1" applyFill="1" applyBorder="1" applyAlignment="1">
      <alignment/>
    </xf>
    <xf numFmtId="0" fontId="3" fillId="0" borderId="10" xfId="0" applyFont="1" applyFill="1" applyBorder="1" applyAlignment="1">
      <alignment horizontal="right"/>
    </xf>
    <xf numFmtId="43" fontId="3" fillId="0" borderId="10" xfId="44" applyFont="1" applyFill="1" applyBorder="1" applyAlignment="1">
      <alignment/>
    </xf>
    <xf numFmtId="0" fontId="4" fillId="0" borderId="11" xfId="0" applyFont="1" applyFill="1" applyBorder="1" applyAlignment="1">
      <alignment horizontal="left" wrapText="1"/>
    </xf>
    <xf numFmtId="43" fontId="4" fillId="0" borderId="11" xfId="48" applyFont="1" applyFill="1" applyBorder="1" applyAlignment="1">
      <alignment horizontal="center" vertical="center"/>
    </xf>
    <xf numFmtId="9" fontId="4" fillId="0" borderId="11" xfId="0" applyNumberFormat="1" applyFont="1" applyFill="1" applyBorder="1" applyAlignment="1">
      <alignment horizontal="center"/>
    </xf>
    <xf numFmtId="0" fontId="4" fillId="0" borderId="10" xfId="0" applyFont="1" applyFill="1" applyBorder="1" applyAlignment="1">
      <alignment wrapText="1"/>
    </xf>
    <xf numFmtId="43" fontId="3" fillId="0" borderId="10" xfId="42" applyNumberFormat="1" applyFont="1" applyFill="1" applyBorder="1" applyAlignment="1">
      <alignment vertical="top" wrapText="1"/>
    </xf>
    <xf numFmtId="4" fontId="4" fillId="0" borderId="10" xfId="0" applyNumberFormat="1" applyFont="1" applyFill="1" applyBorder="1" applyAlignment="1">
      <alignment horizontal="right" vertical="center" wrapText="1"/>
    </xf>
    <xf numFmtId="0" fontId="3" fillId="0" borderId="10" xfId="0" applyFont="1" applyFill="1" applyBorder="1" applyAlignment="1">
      <alignment horizontal="center"/>
    </xf>
    <xf numFmtId="0" fontId="3" fillId="0" borderId="12" xfId="0" applyFont="1" applyFill="1" applyBorder="1" applyAlignment="1">
      <alignment/>
    </xf>
    <xf numFmtId="0" fontId="3" fillId="0" borderId="12" xfId="0" applyFont="1" applyFill="1" applyBorder="1" applyAlignment="1">
      <alignment horizontal="right"/>
    </xf>
    <xf numFmtId="43" fontId="3" fillId="0" borderId="12" xfId="42" applyFont="1" applyFill="1" applyBorder="1" applyAlignment="1">
      <alignment vertical="top"/>
    </xf>
    <xf numFmtId="43" fontId="1" fillId="0" borderId="0" xfId="42" applyFont="1" applyAlignment="1">
      <alignment/>
    </xf>
    <xf numFmtId="0" fontId="4" fillId="0" borderId="0" xfId="0" applyFont="1" applyFill="1" applyAlignment="1">
      <alignment/>
    </xf>
    <xf numFmtId="0" fontId="4" fillId="0" borderId="0" xfId="0" applyFont="1" applyFill="1" applyBorder="1" applyAlignment="1">
      <alignment/>
    </xf>
    <xf numFmtId="0" fontId="3" fillId="0" borderId="0" xfId="0" applyFont="1" applyFill="1" applyAlignment="1">
      <alignment/>
    </xf>
    <xf numFmtId="173" fontId="4" fillId="0" borderId="11" xfId="48" applyNumberFormat="1" applyFont="1" applyFill="1" applyBorder="1" applyAlignment="1">
      <alignment horizontal="left" vertical="top" wrapText="1"/>
    </xf>
    <xf numFmtId="0" fontId="4" fillId="0" borderId="10" xfId="0" applyFont="1" applyFill="1" applyBorder="1" applyAlignment="1">
      <alignment horizontal="center"/>
    </xf>
    <xf numFmtId="43" fontId="4" fillId="0" borderId="10" xfId="48" applyFont="1" applyFill="1" applyBorder="1" applyAlignment="1">
      <alignment vertical="center"/>
    </xf>
    <xf numFmtId="173" fontId="4" fillId="0" borderId="11" xfId="48" applyNumberFormat="1" applyFont="1" applyFill="1" applyBorder="1" applyAlignment="1">
      <alignment vertical="top" wrapText="1"/>
    </xf>
    <xf numFmtId="0" fontId="4" fillId="0" borderId="11" xfId="0" applyFont="1" applyFill="1" applyBorder="1" applyAlignment="1">
      <alignment vertical="top"/>
    </xf>
    <xf numFmtId="9" fontId="4" fillId="0" borderId="11" xfId="0" applyNumberFormat="1" applyFont="1" applyFill="1" applyBorder="1" applyAlignment="1">
      <alignment vertical="center" wrapText="1"/>
    </xf>
    <xf numFmtId="43" fontId="4" fillId="0" borderId="11" xfId="42" applyFont="1" applyFill="1" applyBorder="1" applyAlignment="1">
      <alignment vertical="center"/>
    </xf>
    <xf numFmtId="0" fontId="4" fillId="0" borderId="11" xfId="0" applyFont="1" applyFill="1" applyBorder="1" applyAlignment="1">
      <alignment vertical="center"/>
    </xf>
    <xf numFmtId="9" fontId="4" fillId="0" borderId="11" xfId="0" applyNumberFormat="1" applyFont="1" applyFill="1" applyBorder="1" applyAlignment="1">
      <alignment vertical="center"/>
    </xf>
    <xf numFmtId="43" fontId="4" fillId="0" borderId="11" xfId="0" applyNumberFormat="1" applyFont="1" applyFill="1" applyBorder="1" applyAlignment="1">
      <alignment vertical="center"/>
    </xf>
    <xf numFmtId="0" fontId="4" fillId="0" borderId="11" xfId="0" applyFont="1" applyFill="1" applyBorder="1" applyAlignment="1">
      <alignment vertical="center" wrapText="1"/>
    </xf>
    <xf numFmtId="43" fontId="3" fillId="0" borderId="10" xfId="42" applyFont="1" applyFill="1" applyBorder="1" applyAlignment="1">
      <alignment vertical="center"/>
    </xf>
    <xf numFmtId="0" fontId="4" fillId="0" borderId="0" xfId="0" applyFont="1" applyFill="1" applyBorder="1" applyAlignment="1">
      <alignment vertical="top"/>
    </xf>
    <xf numFmtId="43" fontId="4" fillId="0" borderId="0" xfId="42" applyFont="1" applyFill="1" applyAlignment="1">
      <alignment vertical="center"/>
    </xf>
    <xf numFmtId="4" fontId="3" fillId="0" borderId="10" xfId="0" applyNumberFormat="1" applyFont="1" applyFill="1" applyBorder="1" applyAlignment="1">
      <alignment/>
    </xf>
    <xf numFmtId="43" fontId="3" fillId="0" borderId="10" xfId="0" applyNumberFormat="1" applyFont="1" applyFill="1" applyBorder="1" applyAlignment="1">
      <alignment/>
    </xf>
    <xf numFmtId="0" fontId="4" fillId="0" borderId="12" xfId="0" applyFont="1" applyFill="1" applyBorder="1" applyAlignment="1">
      <alignment vertical="top" wrapText="1"/>
    </xf>
    <xf numFmtId="4" fontId="4" fillId="0" borderId="12" xfId="0" applyNumberFormat="1" applyFont="1" applyFill="1" applyBorder="1" applyAlignment="1">
      <alignment horizontal="right" vertical="center" wrapText="1"/>
    </xf>
    <xf numFmtId="0" fontId="4" fillId="0" borderId="12" xfId="0" applyFont="1" applyFill="1" applyBorder="1" applyAlignment="1">
      <alignment vertical="top"/>
    </xf>
    <xf numFmtId="9" fontId="4" fillId="0" borderId="11" xfId="0" applyNumberFormat="1" applyFont="1" applyFill="1" applyBorder="1" applyAlignment="1">
      <alignment wrapText="1"/>
    </xf>
    <xf numFmtId="43" fontId="4" fillId="0" borderId="11" xfId="42" applyFont="1" applyFill="1" applyBorder="1" applyAlignment="1">
      <alignment vertical="top" wrapText="1"/>
    </xf>
    <xf numFmtId="9" fontId="4" fillId="0" borderId="11" xfId="0" applyNumberFormat="1" applyFont="1" applyFill="1" applyBorder="1" applyAlignment="1">
      <alignment/>
    </xf>
    <xf numFmtId="0" fontId="4" fillId="0" borderId="11" xfId="0" applyFont="1" applyFill="1" applyBorder="1" applyAlignment="1">
      <alignment/>
    </xf>
    <xf numFmtId="43" fontId="3" fillId="0" borderId="11" xfId="42" applyFont="1" applyFill="1" applyBorder="1" applyAlignment="1">
      <alignment/>
    </xf>
    <xf numFmtId="43" fontId="4" fillId="0" borderId="11" xfId="0" applyNumberFormat="1" applyFont="1" applyFill="1" applyBorder="1" applyAlignment="1">
      <alignment/>
    </xf>
    <xf numFmtId="43" fontId="4" fillId="0" borderId="10" xfId="42" applyFont="1" applyFill="1" applyBorder="1" applyAlignment="1">
      <alignment horizontal="right" vertical="center" wrapText="1"/>
    </xf>
    <xf numFmtId="43" fontId="3" fillId="0" borderId="10" xfId="42" applyFont="1" applyFill="1" applyBorder="1" applyAlignment="1">
      <alignment horizontal="right" vertical="center" wrapText="1"/>
    </xf>
    <xf numFmtId="43" fontId="4" fillId="0" borderId="0" xfId="42" applyFont="1" applyFill="1" applyAlignment="1">
      <alignment/>
    </xf>
    <xf numFmtId="9" fontId="3" fillId="0" borderId="10" xfId="72" applyFont="1" applyFill="1" applyBorder="1" applyAlignment="1">
      <alignment vertical="top"/>
    </xf>
    <xf numFmtId="43" fontId="3" fillId="0" borderId="10" xfId="44" applyFont="1" applyFill="1" applyBorder="1" applyAlignment="1">
      <alignment vertical="top"/>
    </xf>
    <xf numFmtId="0" fontId="4" fillId="0" borderId="10" xfId="0" applyFont="1" applyFill="1" applyBorder="1" applyAlignment="1">
      <alignment/>
    </xf>
    <xf numFmtId="173" fontId="4" fillId="0" borderId="10" xfId="0" applyNumberFormat="1" applyFont="1" applyFill="1" applyBorder="1" applyAlignment="1">
      <alignment/>
    </xf>
    <xf numFmtId="39" fontId="3" fillId="0" borderId="10" xfId="0" applyNumberFormat="1" applyFont="1" applyFill="1" applyBorder="1" applyAlignment="1">
      <alignment vertical="top"/>
    </xf>
    <xf numFmtId="0" fontId="3" fillId="0" borderId="10" xfId="67" applyFont="1" applyFill="1" applyBorder="1" applyAlignment="1">
      <alignment vertical="top" wrapText="1"/>
      <protection/>
    </xf>
    <xf numFmtId="43" fontId="4" fillId="0" borderId="10" xfId="42" applyFont="1" applyFill="1" applyBorder="1" applyAlignment="1">
      <alignment horizontal="right" vertical="top" wrapText="1"/>
    </xf>
    <xf numFmtId="0" fontId="3" fillId="0" borderId="13" xfId="0" applyFont="1" applyFill="1" applyBorder="1" applyAlignment="1">
      <alignment vertical="top"/>
    </xf>
    <xf numFmtId="0" fontId="3" fillId="0" borderId="13" xfId="0" applyFont="1" applyFill="1" applyBorder="1" applyAlignment="1">
      <alignment wrapText="1"/>
    </xf>
    <xf numFmtId="43" fontId="6" fillId="0" borderId="10" xfId="42" applyFont="1" applyFill="1" applyBorder="1" applyAlignment="1">
      <alignment vertical="center"/>
    </xf>
    <xf numFmtId="185" fontId="4" fillId="0" borderId="10" xfId="42" applyNumberFormat="1" applyFont="1" applyFill="1" applyBorder="1" applyAlignment="1">
      <alignment/>
    </xf>
    <xf numFmtId="14" fontId="4" fillId="0" borderId="12" xfId="42" applyNumberFormat="1" applyFont="1" applyFill="1" applyBorder="1" applyAlignment="1">
      <alignment/>
    </xf>
    <xf numFmtId="0" fontId="7" fillId="0" borderId="0" xfId="0" applyFont="1" applyAlignment="1">
      <alignment/>
    </xf>
    <xf numFmtId="43" fontId="4" fillId="0" borderId="12" xfId="42" applyFont="1" applyFill="1" applyBorder="1" applyAlignment="1">
      <alignment/>
    </xf>
    <xf numFmtId="0" fontId="6" fillId="0" borderId="0" xfId="0" applyFont="1" applyFill="1" applyAlignment="1">
      <alignment/>
    </xf>
    <xf numFmtId="0" fontId="4" fillId="0" borderId="13" xfId="0" applyFont="1" applyFill="1" applyBorder="1" applyAlignment="1">
      <alignment vertical="center" wrapText="1"/>
    </xf>
    <xf numFmtId="4" fontId="4" fillId="0" borderId="10" xfId="0" applyNumberFormat="1" applyFont="1" applyFill="1" applyBorder="1" applyAlignment="1">
      <alignment vertical="center"/>
    </xf>
    <xf numFmtId="4" fontId="4" fillId="0" borderId="10" xfId="42" applyNumberFormat="1" applyFont="1" applyFill="1" applyBorder="1" applyAlignment="1">
      <alignment vertical="center"/>
    </xf>
    <xf numFmtId="0" fontId="4" fillId="0" borderId="13" xfId="0" applyFont="1" applyFill="1" applyBorder="1" applyAlignment="1">
      <alignment vertical="top" wrapText="1"/>
    </xf>
    <xf numFmtId="0" fontId="4" fillId="0" borderId="13" xfId="0" applyFont="1" applyFill="1" applyBorder="1" applyAlignment="1">
      <alignment horizontal="left" vertical="top" wrapText="1"/>
    </xf>
    <xf numFmtId="43" fontId="6" fillId="0" borderId="10" xfId="42" applyFont="1" applyFill="1" applyBorder="1" applyAlignment="1">
      <alignment vertical="center" wrapText="1"/>
    </xf>
    <xf numFmtId="43" fontId="8" fillId="0" borderId="10" xfId="42" applyFont="1" applyFill="1" applyBorder="1" applyAlignment="1">
      <alignment/>
    </xf>
    <xf numFmtId="43" fontId="3" fillId="0" borderId="10" xfId="42" applyFont="1" applyFill="1" applyBorder="1" applyAlignment="1">
      <alignment wrapText="1"/>
    </xf>
    <xf numFmtId="43" fontId="3" fillId="0" borderId="10" xfId="42" applyFont="1" applyFill="1" applyBorder="1" applyAlignment="1">
      <alignment horizontal="center" wrapText="1"/>
    </xf>
    <xf numFmtId="4" fontId="5" fillId="0" borderId="10" xfId="0" applyNumberFormat="1" applyFont="1" applyBorder="1" applyAlignment="1">
      <alignment vertical="center" wrapText="1"/>
    </xf>
    <xf numFmtId="39" fontId="4" fillId="0" borderId="10" xfId="42" applyNumberFormat="1" applyFont="1" applyFill="1" applyBorder="1" applyAlignment="1">
      <alignment vertical="center"/>
    </xf>
    <xf numFmtId="43" fontId="6" fillId="0" borderId="0" xfId="42" applyFont="1" applyFill="1" applyAlignment="1">
      <alignment vertical="center"/>
    </xf>
    <xf numFmtId="39" fontId="4" fillId="0" borderId="12" xfId="0" applyNumberFormat="1" applyFont="1" applyFill="1" applyBorder="1" applyAlignment="1">
      <alignment vertical="center"/>
    </xf>
    <xf numFmtId="39" fontId="4" fillId="0" borderId="12" xfId="42" applyNumberFormat="1" applyFont="1" applyFill="1" applyBorder="1" applyAlignment="1">
      <alignment vertical="center"/>
    </xf>
    <xf numFmtId="4" fontId="5" fillId="0" borderId="10" xfId="0" applyNumberFormat="1" applyFont="1" applyFill="1" applyBorder="1" applyAlignment="1">
      <alignment vertical="center" wrapText="1"/>
    </xf>
    <xf numFmtId="2" fontId="4" fillId="0" borderId="10" xfId="42" applyNumberFormat="1" applyFont="1" applyFill="1" applyBorder="1" applyAlignment="1">
      <alignment vertical="center"/>
    </xf>
    <xf numFmtId="4" fontId="5" fillId="0" borderId="10" xfId="0" applyNumberFormat="1" applyFont="1" applyBorder="1" applyAlignment="1">
      <alignment vertical="top"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6" fillId="0" borderId="10" xfId="0" applyFont="1" applyFill="1" applyBorder="1" applyAlignment="1">
      <alignment vertical="center"/>
    </xf>
    <xf numFmtId="39" fontId="3" fillId="0" borderId="10" xfId="42" applyNumberFormat="1" applyFont="1" applyFill="1" applyBorder="1" applyAlignment="1">
      <alignment vertical="center"/>
    </xf>
    <xf numFmtId="43" fontId="8" fillId="0" borderId="10" xfId="42" applyFont="1" applyFill="1" applyBorder="1" applyAlignment="1">
      <alignment vertical="center"/>
    </xf>
    <xf numFmtId="4" fontId="10" fillId="0" borderId="0" xfId="0" applyNumberFormat="1" applyFont="1" applyAlignment="1">
      <alignment/>
    </xf>
    <xf numFmtId="43" fontId="11" fillId="0" borderId="10" xfId="42" applyFont="1" applyBorder="1" applyAlignment="1">
      <alignment horizontal="justify" vertical="top" wrapText="1"/>
    </xf>
    <xf numFmtId="43" fontId="11" fillId="0" borderId="10" xfId="42" applyFont="1" applyBorder="1" applyAlignment="1">
      <alignment horizontal="justify" vertical="top"/>
    </xf>
    <xf numFmtId="43" fontId="10" fillId="0" borderId="10" xfId="42" applyFont="1" applyBorder="1" applyAlignment="1">
      <alignment horizontal="justify" vertical="top" wrapText="1"/>
    </xf>
    <xf numFmtId="43" fontId="10" fillId="0" borderId="10" xfId="42" applyFont="1" applyBorder="1" applyAlignment="1">
      <alignment horizontal="justify" vertical="top"/>
    </xf>
    <xf numFmtId="0" fontId="11" fillId="0" borderId="10" xfId="42" applyNumberFormat="1" applyFont="1" applyBorder="1" applyAlignment="1">
      <alignment horizontal="justify" vertical="top"/>
    </xf>
    <xf numFmtId="0" fontId="1" fillId="0" borderId="10" xfId="42" applyNumberFormat="1" applyFont="1" applyBorder="1" applyAlignment="1">
      <alignment vertical="top"/>
    </xf>
    <xf numFmtId="0" fontId="11" fillId="0" borderId="10" xfId="42" applyNumberFormat="1" applyFont="1" applyBorder="1" applyAlignment="1">
      <alignment horizontal="justify" vertical="top" wrapText="1"/>
    </xf>
    <xf numFmtId="43" fontId="11" fillId="0" borderId="10" xfId="42" applyFont="1" applyBorder="1" applyAlignment="1">
      <alignment horizontal="left" vertical="top" wrapText="1"/>
    </xf>
    <xf numFmtId="43" fontId="11" fillId="0" borderId="10" xfId="42" applyFont="1" applyBorder="1" applyAlignment="1">
      <alignment vertical="top" wrapText="1"/>
    </xf>
    <xf numFmtId="0" fontId="0" fillId="0" borderId="0" xfId="0" applyNumberFormat="1" applyAlignment="1">
      <alignment/>
    </xf>
    <xf numFmtId="43" fontId="10" fillId="0" borderId="10" xfId="42" applyFont="1" applyBorder="1" applyAlignment="1">
      <alignment horizontal="left" vertical="top" wrapText="1"/>
    </xf>
    <xf numFmtId="0" fontId="11" fillId="0" borderId="10" xfId="0" applyFont="1" applyBorder="1" applyAlignment="1">
      <alignment horizontal="justify" vertical="top" wrapText="1"/>
    </xf>
    <xf numFmtId="0" fontId="11" fillId="0" borderId="10" xfId="0" applyFont="1" applyBorder="1" applyAlignment="1">
      <alignment vertical="top" wrapText="1"/>
    </xf>
    <xf numFmtId="0" fontId="11" fillId="0" borderId="10" xfId="0" applyFont="1" applyBorder="1" applyAlignment="1">
      <alignment horizontal="justify" vertical="top"/>
    </xf>
    <xf numFmtId="0" fontId="10" fillId="0" borderId="10" xfId="0" applyFont="1" applyBorder="1" applyAlignment="1">
      <alignment horizontal="justify" vertical="top" wrapText="1"/>
    </xf>
    <xf numFmtId="4" fontId="10" fillId="0" borderId="10" xfId="0" applyNumberFormat="1" applyFont="1" applyBorder="1" applyAlignment="1">
      <alignment horizontal="center" vertical="top"/>
    </xf>
    <xf numFmtId="0" fontId="10" fillId="0" borderId="10" xfId="0" applyFont="1" applyBorder="1" applyAlignment="1">
      <alignment horizontal="center" vertical="top" wrapText="1"/>
    </xf>
    <xf numFmtId="4" fontId="10" fillId="0" borderId="10" xfId="0" applyNumberFormat="1" applyFont="1" applyBorder="1" applyAlignment="1">
      <alignment horizontal="center" vertical="top" wrapText="1"/>
    </xf>
    <xf numFmtId="0" fontId="10" fillId="0" borderId="10" xfId="0" applyFont="1" applyBorder="1" applyAlignment="1">
      <alignment horizontal="center" vertical="top"/>
    </xf>
    <xf numFmtId="0" fontId="1" fillId="0" borderId="10" xfId="0" applyFont="1" applyBorder="1" applyAlignment="1">
      <alignment vertical="top"/>
    </xf>
    <xf numFmtId="4" fontId="11" fillId="0" borderId="10" xfId="0" applyNumberFormat="1" applyFont="1" applyBorder="1" applyAlignment="1">
      <alignment horizontal="center" vertical="top"/>
    </xf>
    <xf numFmtId="0" fontId="0" fillId="0" borderId="10" xfId="0" applyBorder="1" applyAlignment="1">
      <alignment vertical="top"/>
    </xf>
    <xf numFmtId="4" fontId="12" fillId="0" borderId="0" xfId="0" applyNumberFormat="1" applyFont="1" applyAlignment="1">
      <alignment/>
    </xf>
    <xf numFmtId="4" fontId="13" fillId="0" borderId="0" xfId="0" applyNumberFormat="1" applyFont="1" applyAlignment="1">
      <alignment/>
    </xf>
    <xf numFmtId="4" fontId="14" fillId="0" borderId="0" xfId="0" applyNumberFormat="1" applyFont="1" applyAlignment="1">
      <alignment/>
    </xf>
    <xf numFmtId="0" fontId="14" fillId="0" borderId="10" xfId="0" applyFont="1" applyBorder="1" applyAlignment="1">
      <alignment horizontal="justify" vertical="top" wrapText="1"/>
    </xf>
    <xf numFmtId="0" fontId="14" fillId="0" borderId="10" xfId="0" applyFont="1" applyBorder="1" applyAlignment="1">
      <alignment horizontal="justify" vertical="top"/>
    </xf>
    <xf numFmtId="0" fontId="12" fillId="0" borderId="10" xfId="0" applyFont="1" applyBorder="1" applyAlignment="1">
      <alignment horizontal="justify" vertical="top" wrapText="1"/>
    </xf>
    <xf numFmtId="4" fontId="13" fillId="0" borderId="10" xfId="0" applyNumberFormat="1" applyFont="1" applyBorder="1" applyAlignment="1">
      <alignment horizontal="justify" vertical="top"/>
    </xf>
    <xf numFmtId="4" fontId="12" fillId="0" borderId="10" xfId="0" applyNumberFormat="1" applyFont="1" applyBorder="1" applyAlignment="1">
      <alignment horizontal="justify" vertical="top"/>
    </xf>
    <xf numFmtId="4" fontId="12" fillId="0" borderId="10" xfId="0" applyNumberFormat="1" applyFont="1" applyBorder="1" applyAlignment="1">
      <alignment horizontal="justify" vertical="top" wrapText="1"/>
    </xf>
    <xf numFmtId="0" fontId="12" fillId="0" borderId="10" xfId="0" applyFont="1" applyBorder="1" applyAlignment="1">
      <alignment horizontal="justify" vertical="top"/>
    </xf>
    <xf numFmtId="4" fontId="14" fillId="0" borderId="10" xfId="0" applyNumberFormat="1" applyFont="1" applyBorder="1" applyAlignment="1">
      <alignment horizontal="justify" vertical="top"/>
    </xf>
    <xf numFmtId="179" fontId="3" fillId="34" borderId="10" xfId="0" applyNumberFormat="1" applyFont="1" applyFill="1" applyBorder="1" applyAlignment="1">
      <alignment vertical="top" wrapText="1"/>
    </xf>
    <xf numFmtId="0" fontId="3" fillId="34" borderId="10" xfId="0" applyFont="1" applyFill="1" applyBorder="1" applyAlignment="1">
      <alignment vertical="top"/>
    </xf>
    <xf numFmtId="0" fontId="3" fillId="34" borderId="10" xfId="0" applyFont="1" applyFill="1" applyBorder="1" applyAlignment="1">
      <alignment vertical="top" wrapText="1"/>
    </xf>
    <xf numFmtId="43" fontId="3" fillId="34" borderId="10" xfId="42" applyFont="1" applyFill="1" applyBorder="1" applyAlignment="1">
      <alignment vertical="top"/>
    </xf>
    <xf numFmtId="43" fontId="4" fillId="34" borderId="10" xfId="42" applyFont="1" applyFill="1" applyBorder="1" applyAlignment="1">
      <alignment vertical="top"/>
    </xf>
    <xf numFmtId="0" fontId="4" fillId="34" borderId="10" xfId="0" applyFont="1" applyFill="1" applyBorder="1" applyAlignment="1">
      <alignment vertical="top"/>
    </xf>
    <xf numFmtId="43" fontId="3" fillId="34" borderId="10" xfId="42" applyFont="1" applyFill="1" applyBorder="1" applyAlignment="1">
      <alignment vertical="top" wrapText="1"/>
    </xf>
    <xf numFmtId="43" fontId="3" fillId="34" borderId="10" xfId="47" applyFont="1" applyFill="1" applyBorder="1" applyAlignment="1">
      <alignment vertical="top" wrapText="1"/>
    </xf>
    <xf numFmtId="0" fontId="4" fillId="34" borderId="10" xfId="0" applyFont="1" applyFill="1" applyBorder="1" applyAlignment="1">
      <alignment vertical="top" wrapText="1"/>
    </xf>
    <xf numFmtId="43" fontId="4" fillId="34" borderId="10" xfId="42" applyFont="1" applyFill="1" applyBorder="1" applyAlignment="1">
      <alignment vertical="top" wrapText="1"/>
    </xf>
    <xf numFmtId="0" fontId="4" fillId="34" borderId="10" xfId="0" applyFont="1" applyFill="1" applyBorder="1" applyAlignment="1">
      <alignment horizontal="left" wrapText="1"/>
    </xf>
    <xf numFmtId="0" fontId="4" fillId="34" borderId="10" xfId="0" applyFont="1" applyFill="1" applyBorder="1" applyAlignment="1">
      <alignment wrapText="1"/>
    </xf>
    <xf numFmtId="4" fontId="4" fillId="34" borderId="10" xfId="0" applyNumberFormat="1" applyFont="1" applyFill="1" applyBorder="1" applyAlignment="1">
      <alignment horizontal="right" vertical="top" wrapText="1"/>
    </xf>
    <xf numFmtId="9" fontId="4" fillId="34" borderId="10" xfId="72" applyFont="1" applyFill="1" applyBorder="1" applyAlignment="1">
      <alignment vertical="top"/>
    </xf>
    <xf numFmtId="4" fontId="4" fillId="34" borderId="10" xfId="0" applyNumberFormat="1" applyFont="1" applyFill="1" applyBorder="1" applyAlignment="1">
      <alignment vertical="top"/>
    </xf>
    <xf numFmtId="179" fontId="3" fillId="34" borderId="10" xfId="0" applyNumberFormat="1" applyFont="1" applyFill="1" applyBorder="1" applyAlignment="1">
      <alignment vertical="top"/>
    </xf>
    <xf numFmtId="171" fontId="3" fillId="34" borderId="10" xfId="0" applyNumberFormat="1" applyFont="1" applyFill="1" applyBorder="1" applyAlignment="1">
      <alignment vertical="top"/>
    </xf>
    <xf numFmtId="9" fontId="4" fillId="34" borderId="10" xfId="72" applyFont="1" applyFill="1" applyBorder="1" applyAlignment="1">
      <alignment vertical="top" wrapText="1"/>
    </xf>
    <xf numFmtId="0" fontId="4" fillId="0" borderId="0" xfId="0" applyFont="1" applyFill="1" applyAlignment="1">
      <alignment vertical="top"/>
    </xf>
    <xf numFmtId="43" fontId="0" fillId="0" borderId="0" xfId="42" applyFont="1" applyAlignment="1">
      <alignment/>
    </xf>
    <xf numFmtId="0" fontId="0" fillId="0" borderId="10" xfId="0" applyBorder="1" applyAlignment="1">
      <alignment/>
    </xf>
    <xf numFmtId="43" fontId="0" fillId="0" borderId="10" xfId="42" applyFont="1" applyBorder="1" applyAlignment="1">
      <alignment/>
    </xf>
    <xf numFmtId="43" fontId="0" fillId="34" borderId="10" xfId="42" applyFont="1" applyFill="1" applyBorder="1" applyAlignment="1">
      <alignment/>
    </xf>
    <xf numFmtId="43" fontId="0" fillId="0" borderId="10" xfId="0" applyNumberFormat="1" applyBorder="1" applyAlignment="1">
      <alignment/>
    </xf>
    <xf numFmtId="43" fontId="0" fillId="0" borderId="10" xfId="42" applyFont="1" applyBorder="1" applyAlignment="1">
      <alignment/>
    </xf>
    <xf numFmtId="4" fontId="0" fillId="0" borderId="0" xfId="0" applyNumberFormat="1" applyAlignment="1">
      <alignment/>
    </xf>
    <xf numFmtId="4" fontId="55" fillId="0" borderId="14" xfId="0" applyNumberFormat="1" applyFont="1" applyBorder="1" applyAlignment="1">
      <alignment horizontal="right" vertical="top" wrapText="1"/>
    </xf>
    <xf numFmtId="4" fontId="55" fillId="0" borderId="14" xfId="0" applyNumberFormat="1" applyFont="1" applyBorder="1" applyAlignment="1">
      <alignment horizontal="right" vertical="top"/>
    </xf>
    <xf numFmtId="0" fontId="56" fillId="0" borderId="15" xfId="0" applyFont="1" applyBorder="1" applyAlignment="1">
      <alignment vertical="top" wrapText="1"/>
    </xf>
    <xf numFmtId="4" fontId="56" fillId="0" borderId="16" xfId="0" applyNumberFormat="1" applyFont="1" applyBorder="1" applyAlignment="1">
      <alignment horizontal="right" vertical="top"/>
    </xf>
    <xf numFmtId="0" fontId="56" fillId="0" borderId="16" xfId="0" applyFont="1" applyBorder="1" applyAlignment="1">
      <alignment horizontal="right" vertical="top" wrapText="1"/>
    </xf>
    <xf numFmtId="0" fontId="56" fillId="0" borderId="17" xfId="0" applyFont="1" applyBorder="1" applyAlignment="1">
      <alignment vertical="top" wrapText="1"/>
    </xf>
    <xf numFmtId="4" fontId="56" fillId="0" borderId="14" xfId="0" applyNumberFormat="1" applyFont="1" applyBorder="1" applyAlignment="1">
      <alignment horizontal="right" vertical="top"/>
    </xf>
    <xf numFmtId="3" fontId="56" fillId="0" borderId="14" xfId="0" applyNumberFormat="1" applyFont="1" applyBorder="1" applyAlignment="1">
      <alignment horizontal="right" vertical="top" wrapText="1"/>
    </xf>
    <xf numFmtId="3" fontId="56" fillId="0" borderId="14" xfId="0" applyNumberFormat="1" applyFont="1" applyBorder="1" applyAlignment="1">
      <alignment horizontal="right" vertical="top"/>
    </xf>
    <xf numFmtId="0" fontId="56" fillId="0" borderId="14" xfId="0" applyFont="1" applyBorder="1" applyAlignment="1">
      <alignment horizontal="right" vertical="top"/>
    </xf>
    <xf numFmtId="4" fontId="56" fillId="0" borderId="14" xfId="0" applyNumberFormat="1" applyFont="1" applyBorder="1" applyAlignment="1">
      <alignment horizontal="right" vertical="top" wrapText="1"/>
    </xf>
    <xf numFmtId="0" fontId="56" fillId="0" borderId="14" xfId="0" applyFont="1" applyBorder="1" applyAlignment="1">
      <alignment horizontal="right" vertical="top" wrapText="1"/>
    </xf>
    <xf numFmtId="0" fontId="57" fillId="0" borderId="17" xfId="0" applyFont="1" applyBorder="1" applyAlignment="1">
      <alignment vertical="top" wrapText="1"/>
    </xf>
    <xf numFmtId="4" fontId="57" fillId="0" borderId="14" xfId="0" applyNumberFormat="1" applyFont="1" applyBorder="1" applyAlignment="1">
      <alignment horizontal="right" vertical="top"/>
    </xf>
    <xf numFmtId="4" fontId="57" fillId="0" borderId="14" xfId="0" applyNumberFormat="1" applyFont="1" applyBorder="1" applyAlignment="1">
      <alignment horizontal="right" vertical="top" wrapText="1"/>
    </xf>
    <xf numFmtId="0" fontId="56" fillId="0" borderId="17" xfId="0" applyFont="1" applyBorder="1" applyAlignment="1">
      <alignment horizontal="justify" vertical="top" wrapText="1"/>
    </xf>
    <xf numFmtId="0" fontId="57" fillId="0" borderId="17" xfId="0" applyFont="1" applyBorder="1" applyAlignment="1">
      <alignment horizontal="justify" vertical="top"/>
    </xf>
    <xf numFmtId="43" fontId="0" fillId="0" borderId="0" xfId="42" applyFont="1" applyAlignment="1">
      <alignment/>
    </xf>
    <xf numFmtId="0" fontId="4" fillId="0" borderId="0" xfId="0" applyFont="1" applyFill="1" applyAlignment="1">
      <alignment wrapText="1"/>
    </xf>
    <xf numFmtId="0" fontId="3" fillId="34" borderId="10" xfId="0" applyFont="1" applyFill="1" applyBorder="1" applyAlignment="1">
      <alignment horizontal="center" vertical="center" wrapText="1"/>
    </xf>
    <xf numFmtId="0" fontId="3" fillId="33" borderId="18"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13" xfId="0" applyFont="1" applyFill="1" applyBorder="1" applyAlignment="1">
      <alignment horizontal="left" vertical="top" wrapText="1"/>
    </xf>
    <xf numFmtId="0" fontId="9" fillId="0" borderId="10" xfId="0" applyFont="1" applyBorder="1" applyAlignment="1">
      <alignment horizontal="center"/>
    </xf>
    <xf numFmtId="0" fontId="3" fillId="34" borderId="10" xfId="0" applyFont="1" applyFill="1" applyBorder="1" applyAlignment="1">
      <alignment horizontal="left" vertical="top"/>
    </xf>
    <xf numFmtId="0" fontId="3" fillId="34" borderId="10" xfId="0" applyFont="1" applyFill="1" applyBorder="1" applyAlignment="1">
      <alignment vertical="top"/>
    </xf>
    <xf numFmtId="43" fontId="3" fillId="34" borderId="10" xfId="42" applyFont="1" applyFill="1" applyBorder="1" applyAlignment="1">
      <alignment vertical="top"/>
    </xf>
    <xf numFmtId="0" fontId="3" fillId="0" borderId="10" xfId="65" applyFont="1" applyFill="1" applyBorder="1" applyAlignment="1">
      <alignment horizontal="center" vertical="top"/>
      <protection/>
    </xf>
    <xf numFmtId="0" fontId="3" fillId="0" borderId="10" xfId="65" applyFont="1" applyFill="1" applyBorder="1" applyAlignment="1">
      <alignment vertical="top" wrapText="1"/>
      <protection/>
    </xf>
    <xf numFmtId="0" fontId="4" fillId="0" borderId="10" xfId="65" applyFont="1" applyFill="1" applyBorder="1" applyAlignment="1">
      <alignment horizontal="center" vertical="top" wrapText="1"/>
      <protection/>
    </xf>
    <xf numFmtId="0" fontId="3" fillId="34" borderId="10" xfId="0" applyFont="1" applyFill="1" applyBorder="1" applyAlignment="1">
      <alignment horizontal="center" vertical="top"/>
    </xf>
    <xf numFmtId="0" fontId="3" fillId="0" borderId="10" xfId="0" applyFont="1" applyFill="1" applyBorder="1" applyAlignment="1">
      <alignment vertical="top"/>
    </xf>
    <xf numFmtId="0" fontId="4" fillId="0" borderId="10" xfId="0" applyFont="1" applyBorder="1" applyAlignment="1">
      <alignment vertical="top"/>
    </xf>
    <xf numFmtId="0" fontId="3" fillId="0" borderId="10" xfId="65" applyFont="1" applyFill="1" applyBorder="1" applyAlignment="1">
      <alignment horizontal="left" vertical="top"/>
      <protection/>
    </xf>
    <xf numFmtId="0" fontId="3" fillId="0" borderId="10" xfId="65" applyFont="1" applyFill="1" applyBorder="1" applyAlignment="1">
      <alignment vertical="top"/>
      <protection/>
    </xf>
    <xf numFmtId="0" fontId="4" fillId="0" borderId="10" xfId="0" applyFont="1" applyFill="1" applyBorder="1" applyAlignment="1">
      <alignment vertical="top" wrapText="1"/>
    </xf>
    <xf numFmtId="0" fontId="3" fillId="0" borderId="10" xfId="65" applyFont="1" applyFill="1" applyBorder="1" applyAlignment="1">
      <alignment horizontal="left" vertical="top" wrapText="1"/>
      <protection/>
    </xf>
    <xf numFmtId="0" fontId="3" fillId="33" borderId="10"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33" borderId="10" xfId="0" applyFont="1" applyFill="1" applyBorder="1" applyAlignment="1">
      <alignment vertical="top"/>
    </xf>
    <xf numFmtId="0" fontId="3" fillId="0" borderId="18" xfId="0" applyFont="1" applyFill="1" applyBorder="1" applyAlignment="1">
      <alignment horizontal="center"/>
    </xf>
    <xf numFmtId="0" fontId="3" fillId="0" borderId="13" xfId="0" applyFont="1" applyFill="1" applyBorder="1" applyAlignment="1">
      <alignment horizontal="center"/>
    </xf>
    <xf numFmtId="43" fontId="3" fillId="33" borderId="10" xfId="42" applyFont="1" applyFill="1" applyBorder="1" applyAlignment="1">
      <alignment vertical="top" wrapText="1"/>
    </xf>
    <xf numFmtId="0" fontId="3" fillId="33" borderId="10" xfId="0" applyFont="1" applyFill="1" applyBorder="1" applyAlignment="1">
      <alignment vertical="top" wrapText="1"/>
    </xf>
    <xf numFmtId="43" fontId="3" fillId="33" borderId="10" xfId="42" applyFont="1" applyFill="1" applyBorder="1" applyAlignment="1">
      <alignment horizontal="left" vertical="top" wrapText="1"/>
    </xf>
    <xf numFmtId="43" fontId="4" fillId="0" borderId="12" xfId="48" applyFont="1" applyFill="1" applyBorder="1" applyAlignment="1">
      <alignment horizontal="center" vertical="center"/>
    </xf>
    <xf numFmtId="43" fontId="4" fillId="0" borderId="20" xfId="48" applyFont="1" applyFill="1" applyBorder="1" applyAlignment="1">
      <alignment horizontal="center" vertical="center"/>
    </xf>
    <xf numFmtId="43" fontId="4" fillId="0" borderId="11" xfId="48"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21" xfId="0" applyFont="1" applyFill="1" applyBorder="1" applyAlignment="1">
      <alignment horizontal="left" vertical="top"/>
    </xf>
    <xf numFmtId="0" fontId="3" fillId="0" borderId="0" xfId="0" applyFont="1" applyFill="1" applyBorder="1" applyAlignment="1">
      <alignment horizontal="left" vertical="top"/>
    </xf>
    <xf numFmtId="0" fontId="3" fillId="0" borderId="10" xfId="0" applyFont="1" applyFill="1" applyBorder="1" applyAlignment="1">
      <alignment horizontal="left" vertical="top"/>
    </xf>
    <xf numFmtId="9" fontId="3" fillId="0" borderId="18" xfId="0" applyNumberFormat="1" applyFont="1" applyFill="1" applyBorder="1" applyAlignment="1">
      <alignment horizontal="center" vertical="center" wrapText="1"/>
    </xf>
    <xf numFmtId="9" fontId="3" fillId="0" borderId="19" xfId="0" applyNumberFormat="1"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13" xfId="0" applyFont="1" applyFill="1" applyBorder="1" applyAlignment="1">
      <alignment horizontal="center" wrapText="1"/>
    </xf>
    <xf numFmtId="0" fontId="4" fillId="0" borderId="0" xfId="0" applyFont="1" applyFill="1" applyBorder="1" applyAlignment="1">
      <alignment horizontal="center"/>
    </xf>
    <xf numFmtId="0" fontId="3" fillId="0" borderId="10" xfId="0" applyFont="1" applyFill="1" applyBorder="1" applyAlignment="1">
      <alignment horizontal="left" vertical="center"/>
    </xf>
    <xf numFmtId="0" fontId="4" fillId="0" borderId="12" xfId="0" applyFont="1" applyFill="1" applyBorder="1" applyAlignment="1">
      <alignment horizontal="center" vertical="top"/>
    </xf>
    <xf numFmtId="0" fontId="4" fillId="0" borderId="20" xfId="0" applyFont="1" applyFill="1" applyBorder="1" applyAlignment="1">
      <alignment horizontal="center" vertical="top"/>
    </xf>
    <xf numFmtId="0" fontId="4" fillId="0" borderId="11" xfId="0" applyFont="1" applyFill="1" applyBorder="1" applyAlignment="1">
      <alignment horizontal="center" vertical="top"/>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13" xfId="0" applyFont="1" applyFill="1" applyBorder="1" applyAlignment="1">
      <alignment horizontal="left"/>
    </xf>
    <xf numFmtId="173" fontId="4" fillId="0" borderId="12" xfId="48" applyNumberFormat="1" applyFont="1" applyFill="1" applyBorder="1" applyAlignment="1">
      <alignment horizontal="left" vertical="top" wrapText="1"/>
    </xf>
    <xf numFmtId="173" fontId="4" fillId="0" borderId="20" xfId="48" applyNumberFormat="1" applyFont="1" applyFill="1" applyBorder="1" applyAlignment="1">
      <alignment horizontal="left" vertical="top" wrapText="1"/>
    </xf>
    <xf numFmtId="173" fontId="4" fillId="0" borderId="11" xfId="48" applyNumberFormat="1" applyFont="1" applyFill="1" applyBorder="1" applyAlignment="1">
      <alignment horizontal="left" vertical="top" wrapText="1"/>
    </xf>
    <xf numFmtId="0" fontId="4" fillId="0" borderId="12" xfId="0" applyFont="1" applyFill="1" applyBorder="1" applyAlignment="1">
      <alignment horizontal="left"/>
    </xf>
    <xf numFmtId="0" fontId="4" fillId="0" borderId="20" xfId="0" applyFont="1" applyFill="1" applyBorder="1" applyAlignment="1">
      <alignment horizontal="left"/>
    </xf>
    <xf numFmtId="0" fontId="4" fillId="0" borderId="11" xfId="0" applyFont="1" applyFill="1" applyBorder="1" applyAlignment="1">
      <alignment horizontal="left"/>
    </xf>
    <xf numFmtId="9" fontId="4" fillId="0" borderId="12" xfId="0" applyNumberFormat="1" applyFont="1" applyFill="1" applyBorder="1" applyAlignment="1">
      <alignment horizontal="center"/>
    </xf>
    <xf numFmtId="0" fontId="4" fillId="0" borderId="20" xfId="0" applyFont="1" applyFill="1" applyBorder="1" applyAlignment="1">
      <alignment horizontal="center"/>
    </xf>
    <xf numFmtId="0" fontId="4" fillId="0" borderId="11" xfId="0" applyFont="1" applyFill="1" applyBorder="1" applyAlignment="1">
      <alignment horizontal="center"/>
    </xf>
    <xf numFmtId="173" fontId="4" fillId="0" borderId="12" xfId="48" applyNumberFormat="1" applyFont="1" applyFill="1" applyBorder="1" applyAlignment="1">
      <alignment vertical="top" wrapText="1"/>
    </xf>
    <xf numFmtId="173" fontId="4" fillId="0" borderId="20" xfId="48" applyNumberFormat="1" applyFont="1" applyFill="1" applyBorder="1" applyAlignment="1">
      <alignment vertical="top" wrapText="1"/>
    </xf>
    <xf numFmtId="173" fontId="4" fillId="0" borderId="11" xfId="48" applyNumberFormat="1" applyFont="1" applyFill="1" applyBorder="1" applyAlignment="1">
      <alignment vertical="top" wrapText="1"/>
    </xf>
    <xf numFmtId="0" fontId="4" fillId="0" borderId="12" xfId="0" applyFont="1" applyFill="1" applyBorder="1" applyAlignment="1">
      <alignment horizontal="left" wrapText="1"/>
    </xf>
    <xf numFmtId="0" fontId="4" fillId="0" borderId="20" xfId="0" applyFont="1" applyFill="1" applyBorder="1" applyAlignment="1">
      <alignment horizontal="left" wrapText="1"/>
    </xf>
    <xf numFmtId="0" fontId="4" fillId="0" borderId="11" xfId="0" applyFont="1" applyFill="1" applyBorder="1" applyAlignment="1">
      <alignment horizontal="left" wrapText="1"/>
    </xf>
    <xf numFmtId="9" fontId="4" fillId="0" borderId="20" xfId="0" applyNumberFormat="1" applyFont="1" applyFill="1" applyBorder="1" applyAlignment="1">
      <alignment horizontal="center"/>
    </xf>
    <xf numFmtId="9" fontId="4" fillId="0" borderId="11" xfId="0" applyNumberFormat="1" applyFont="1" applyFill="1" applyBorder="1" applyAlignment="1">
      <alignment horizontal="center"/>
    </xf>
    <xf numFmtId="43" fontId="4" fillId="0" borderId="12" xfId="48" applyFont="1" applyFill="1" applyBorder="1" applyAlignment="1">
      <alignment horizontal="center"/>
    </xf>
    <xf numFmtId="43" fontId="4" fillId="0" borderId="20" xfId="48" applyFont="1" applyFill="1" applyBorder="1" applyAlignment="1">
      <alignment horizontal="center"/>
    </xf>
    <xf numFmtId="43" fontId="4" fillId="0" borderId="11" xfId="48" applyFont="1" applyFill="1" applyBorder="1" applyAlignment="1">
      <alignment horizontal="center"/>
    </xf>
    <xf numFmtId="0" fontId="4" fillId="0" borderId="12" xfId="0"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11" xfId="0" applyFont="1" applyFill="1" applyBorder="1" applyAlignment="1">
      <alignment horizontal="left" vertical="top" wrapText="1"/>
    </xf>
    <xf numFmtId="173" fontId="4" fillId="0" borderId="22" xfId="48" applyNumberFormat="1" applyFont="1" applyFill="1" applyBorder="1" applyAlignment="1">
      <alignment horizontal="left" vertical="top" wrapText="1"/>
    </xf>
    <xf numFmtId="173" fontId="4" fillId="0" borderId="23" xfId="48" applyNumberFormat="1" applyFont="1" applyFill="1" applyBorder="1" applyAlignment="1">
      <alignment horizontal="left" vertical="top" wrapText="1"/>
    </xf>
    <xf numFmtId="173" fontId="4" fillId="0" borderId="24" xfId="48" applyNumberFormat="1" applyFont="1" applyFill="1" applyBorder="1" applyAlignment="1">
      <alignment horizontal="left" vertical="top" wrapText="1"/>
    </xf>
    <xf numFmtId="9" fontId="4" fillId="0" borderId="12" xfId="0" applyNumberFormat="1" applyFont="1" applyFill="1" applyBorder="1" applyAlignment="1">
      <alignment horizontal="center" vertical="center"/>
    </xf>
    <xf numFmtId="0" fontId="4" fillId="0" borderId="20" xfId="0" applyFont="1" applyFill="1" applyBorder="1" applyAlignment="1">
      <alignment horizontal="center" vertical="center"/>
    </xf>
    <xf numFmtId="0" fontId="4" fillId="0" borderId="11" xfId="0" applyFont="1" applyFill="1" applyBorder="1" applyAlignment="1">
      <alignment horizontal="center" vertical="center"/>
    </xf>
    <xf numFmtId="43" fontId="4" fillId="0" borderId="12" xfId="42" applyFont="1" applyFill="1" applyBorder="1" applyAlignment="1">
      <alignment horizontal="center" vertical="center" wrapText="1"/>
    </xf>
    <xf numFmtId="43" fontId="4" fillId="0" borderId="20" xfId="42" applyFont="1" applyFill="1" applyBorder="1" applyAlignment="1">
      <alignment horizontal="center" vertical="center" wrapText="1"/>
    </xf>
    <xf numFmtId="43" fontId="4" fillId="0" borderId="11" xfId="42" applyFont="1" applyFill="1" applyBorder="1" applyAlignment="1">
      <alignment horizontal="center" vertical="center" wrapText="1"/>
    </xf>
    <xf numFmtId="9" fontId="4" fillId="0" borderId="20" xfId="0" applyNumberFormat="1" applyFont="1" applyFill="1" applyBorder="1" applyAlignment="1">
      <alignment horizontal="center" vertical="center"/>
    </xf>
    <xf numFmtId="9" fontId="4" fillId="0" borderId="11"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1"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9" fontId="4" fillId="0" borderId="20"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8"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8" xfId="0" applyFont="1" applyFill="1" applyBorder="1" applyAlignment="1">
      <alignment vertical="top" wrapText="1"/>
    </xf>
    <xf numFmtId="0" fontId="3" fillId="0" borderId="19" xfId="0" applyFont="1" applyFill="1" applyBorder="1" applyAlignment="1">
      <alignment vertical="top" wrapText="1"/>
    </xf>
    <xf numFmtId="0" fontId="3" fillId="0" borderId="13" xfId="0" applyFont="1" applyFill="1" applyBorder="1" applyAlignment="1">
      <alignment vertical="top" wrapText="1"/>
    </xf>
    <xf numFmtId="0" fontId="3" fillId="0" borderId="19" xfId="0" applyFont="1" applyFill="1" applyBorder="1" applyAlignment="1">
      <alignment horizontal="left" vertical="top" wrapText="1"/>
    </xf>
    <xf numFmtId="0" fontId="3" fillId="0" borderId="10" xfId="0" applyFont="1" applyFill="1" applyBorder="1" applyAlignment="1">
      <alignment/>
    </xf>
    <xf numFmtId="0" fontId="4" fillId="0" borderId="10" xfId="0" applyFont="1" applyFill="1" applyBorder="1" applyAlignment="1">
      <alignment/>
    </xf>
    <xf numFmtId="0" fontId="3" fillId="0" borderId="10" xfId="0" applyFont="1" applyFill="1" applyBorder="1" applyAlignment="1">
      <alignment horizontal="left" vertical="center" wrapText="1"/>
    </xf>
    <xf numFmtId="0" fontId="3" fillId="0" borderId="18" xfId="0" applyFont="1" applyFill="1" applyBorder="1" applyAlignment="1">
      <alignment wrapText="1"/>
    </xf>
    <xf numFmtId="0" fontId="3" fillId="0" borderId="13" xfId="0" applyFont="1" applyFill="1" applyBorder="1" applyAlignment="1">
      <alignment wrapText="1"/>
    </xf>
    <xf numFmtId="0" fontId="3" fillId="0" borderId="18" xfId="0" applyFont="1" applyFill="1" applyBorder="1" applyAlignment="1">
      <alignment horizontal="left" wrapText="1"/>
    </xf>
    <xf numFmtId="0" fontId="3" fillId="0" borderId="13" xfId="0" applyFont="1" applyFill="1" applyBorder="1" applyAlignment="1">
      <alignment horizontal="left" wrapText="1"/>
    </xf>
    <xf numFmtId="179" fontId="34" fillId="0" borderId="10" xfId="0" applyNumberFormat="1" applyFont="1" applyFill="1" applyBorder="1" applyAlignment="1">
      <alignment vertical="top"/>
    </xf>
    <xf numFmtId="0" fontId="34" fillId="0" borderId="10" xfId="0" applyFont="1" applyFill="1" applyBorder="1" applyAlignment="1">
      <alignment vertical="top" wrapText="1"/>
    </xf>
    <xf numFmtId="0" fontId="34" fillId="0" borderId="10" xfId="0" applyFont="1" applyFill="1" applyBorder="1" applyAlignment="1">
      <alignment vertical="top"/>
    </xf>
    <xf numFmtId="43" fontId="34" fillId="0" borderId="10" xfId="42" applyFont="1" applyFill="1" applyBorder="1" applyAlignment="1">
      <alignment vertical="top"/>
    </xf>
    <xf numFmtId="0" fontId="34" fillId="0" borderId="10" xfId="0" applyFont="1" applyFill="1" applyBorder="1" applyAlignment="1">
      <alignment vertical="top" wrapText="1"/>
    </xf>
    <xf numFmtId="0" fontId="34" fillId="0" borderId="10" xfId="0" applyFont="1" applyFill="1" applyBorder="1" applyAlignment="1">
      <alignment vertical="top"/>
    </xf>
    <xf numFmtId="43" fontId="34" fillId="0" borderId="10" xfId="42" applyFont="1" applyFill="1" applyBorder="1" applyAlignment="1">
      <alignment vertical="top" wrapText="1"/>
    </xf>
    <xf numFmtId="0" fontId="34" fillId="0" borderId="18" xfId="0" applyFont="1" applyFill="1" applyBorder="1" applyAlignment="1">
      <alignment horizontal="left" vertical="top" wrapText="1"/>
    </xf>
    <xf numFmtId="0" fontId="34" fillId="0" borderId="19" xfId="0" applyFont="1" applyFill="1" applyBorder="1" applyAlignment="1">
      <alignment horizontal="left" vertical="top" wrapText="1"/>
    </xf>
    <xf numFmtId="0" fontId="34" fillId="0" borderId="13" xfId="0" applyFont="1" applyFill="1" applyBorder="1" applyAlignment="1">
      <alignment horizontal="left" vertical="top" wrapText="1"/>
    </xf>
    <xf numFmtId="0" fontId="35" fillId="0" borderId="10" xfId="0" applyFont="1" applyFill="1" applyBorder="1" applyAlignment="1">
      <alignment vertical="top" wrapText="1"/>
    </xf>
    <xf numFmtId="0" fontId="35" fillId="0" borderId="10" xfId="67" applyFont="1" applyFill="1" applyBorder="1" applyAlignment="1">
      <alignment vertical="top" wrapText="1"/>
      <protection/>
    </xf>
    <xf numFmtId="43" fontId="35" fillId="0" borderId="10" xfId="42" applyFont="1" applyFill="1" applyBorder="1" applyAlignment="1">
      <alignment vertical="top" wrapText="1"/>
    </xf>
    <xf numFmtId="0" fontId="34" fillId="0" borderId="18" xfId="0" applyFont="1" applyFill="1" applyBorder="1" applyAlignment="1">
      <alignment vertical="top"/>
    </xf>
    <xf numFmtId="0" fontId="34" fillId="0" borderId="19" xfId="0" applyFont="1" applyFill="1" applyBorder="1" applyAlignment="1">
      <alignment vertical="top"/>
    </xf>
    <xf numFmtId="0" fontId="34" fillId="0" borderId="13" xfId="0" applyFont="1" applyFill="1" applyBorder="1" applyAlignment="1">
      <alignment vertical="top"/>
    </xf>
    <xf numFmtId="43" fontId="35" fillId="0" borderId="10" xfId="42" applyFont="1" applyFill="1" applyBorder="1" applyAlignment="1">
      <alignment vertical="top"/>
    </xf>
    <xf numFmtId="0" fontId="34" fillId="0" borderId="10" xfId="0" applyFont="1" applyFill="1" applyBorder="1" applyAlignment="1">
      <alignment horizontal="left" vertical="top" wrapText="1"/>
    </xf>
    <xf numFmtId="0" fontId="35" fillId="0" borderId="10" xfId="0" applyFont="1" applyFill="1" applyBorder="1" applyAlignment="1">
      <alignment horizontal="left" vertical="top" wrapText="1"/>
    </xf>
    <xf numFmtId="0" fontId="35" fillId="0" borderId="10" xfId="0" applyFont="1" applyFill="1" applyBorder="1" applyAlignment="1">
      <alignment vertical="top"/>
    </xf>
    <xf numFmtId="0" fontId="35" fillId="0" borderId="10" xfId="0" applyFont="1" applyFill="1" applyBorder="1" applyAlignment="1">
      <alignment wrapText="1"/>
    </xf>
    <xf numFmtId="0" fontId="34" fillId="0" borderId="10" xfId="0" applyFont="1" applyFill="1" applyBorder="1" applyAlignment="1">
      <alignment wrapText="1"/>
    </xf>
    <xf numFmtId="0" fontId="34" fillId="0" borderId="10" xfId="0" applyFont="1" applyFill="1" applyBorder="1" applyAlignment="1">
      <alignment/>
    </xf>
    <xf numFmtId="43" fontId="34" fillId="0" borderId="10" xfId="42" applyFont="1" applyFill="1" applyBorder="1" applyAlignment="1">
      <alignment/>
    </xf>
    <xf numFmtId="0" fontId="35" fillId="0" borderId="0" xfId="0" applyFont="1" applyFill="1" applyBorder="1" applyAlignment="1">
      <alignment vertical="top" wrapText="1"/>
    </xf>
    <xf numFmtId="0" fontId="34" fillId="0" borderId="0" xfId="0" applyFont="1" applyFill="1" applyBorder="1" applyAlignment="1">
      <alignment wrapText="1"/>
    </xf>
    <xf numFmtId="43" fontId="34" fillId="0" borderId="0" xfId="42" applyFont="1" applyFill="1" applyBorder="1" applyAlignment="1">
      <alignment/>
    </xf>
    <xf numFmtId="0" fontId="34" fillId="0" borderId="10" xfId="0" applyFont="1" applyFill="1" applyBorder="1" applyAlignment="1">
      <alignment horizontal="center" vertical="top" wrapText="1"/>
    </xf>
    <xf numFmtId="0" fontId="34" fillId="0" borderId="18" xfId="0" applyFont="1" applyFill="1" applyBorder="1" applyAlignment="1">
      <alignment/>
    </xf>
    <xf numFmtId="0" fontId="34" fillId="0" borderId="19" xfId="0" applyFont="1" applyFill="1" applyBorder="1" applyAlignment="1">
      <alignment/>
    </xf>
    <xf numFmtId="0" fontId="34" fillId="0" borderId="13" xfId="0" applyFont="1" applyFill="1" applyBorder="1" applyAlignment="1">
      <alignment/>
    </xf>
    <xf numFmtId="0" fontId="34" fillId="0" borderId="18" xfId="0" applyFont="1" applyFill="1" applyBorder="1" applyAlignment="1">
      <alignment horizontal="left" wrapText="1"/>
    </xf>
    <xf numFmtId="0" fontId="34" fillId="0" borderId="13" xfId="0" applyFont="1" applyFill="1" applyBorder="1" applyAlignment="1">
      <alignment horizontal="left" wrapText="1"/>
    </xf>
    <xf numFmtId="43" fontId="35" fillId="0" borderId="10" xfId="42" applyFont="1" applyFill="1" applyBorder="1" applyAlignment="1">
      <alignment/>
    </xf>
    <xf numFmtId="0" fontId="34" fillId="0" borderId="18" xfId="0" applyFont="1" applyFill="1" applyBorder="1" applyAlignment="1">
      <alignment wrapText="1"/>
    </xf>
    <xf numFmtId="0" fontId="34" fillId="0" borderId="13" xfId="0" applyFont="1" applyFill="1" applyBorder="1" applyAlignment="1">
      <alignment wrapText="1"/>
    </xf>
    <xf numFmtId="14" fontId="34" fillId="0" borderId="10" xfId="42" applyNumberFormat="1" applyFont="1" applyFill="1" applyBorder="1" applyAlignment="1">
      <alignment/>
    </xf>
    <xf numFmtId="185" fontId="34" fillId="0" borderId="10" xfId="42" applyNumberFormat="1" applyFont="1" applyFill="1" applyBorder="1" applyAlignment="1">
      <alignment/>
    </xf>
    <xf numFmtId="0" fontId="34" fillId="0" borderId="0" xfId="0" applyFont="1" applyFill="1" applyAlignment="1">
      <alignment/>
    </xf>
    <xf numFmtId="0" fontId="34" fillId="0" borderId="18" xfId="0" applyFont="1" applyFill="1" applyBorder="1" applyAlignment="1">
      <alignment horizontal="left"/>
    </xf>
    <xf numFmtId="0" fontId="34" fillId="0" borderId="19" xfId="0" applyFont="1" applyFill="1" applyBorder="1" applyAlignment="1">
      <alignment horizontal="left"/>
    </xf>
    <xf numFmtId="0" fontId="34" fillId="0" borderId="13" xfId="0" applyFont="1" applyFill="1" applyBorder="1" applyAlignment="1">
      <alignment horizontal="left"/>
    </xf>
    <xf numFmtId="0" fontId="34" fillId="0" borderId="13" xfId="0" applyFont="1" applyFill="1" applyBorder="1" applyAlignment="1">
      <alignment horizontal="left" vertical="top" wrapText="1"/>
    </xf>
    <xf numFmtId="43" fontId="34" fillId="0" borderId="10" xfId="42" applyFont="1" applyFill="1" applyBorder="1" applyAlignment="1">
      <alignment horizontal="left" vertical="top" wrapText="1"/>
    </xf>
    <xf numFmtId="0" fontId="35" fillId="0" borderId="13" xfId="0" applyFont="1" applyFill="1" applyBorder="1" applyAlignment="1">
      <alignment vertical="top" wrapText="1"/>
    </xf>
    <xf numFmtId="4" fontId="35" fillId="0" borderId="10" xfId="42" applyNumberFormat="1" applyFont="1" applyFill="1" applyBorder="1" applyAlignment="1">
      <alignment vertical="top"/>
    </xf>
    <xf numFmtId="0" fontId="35" fillId="0" borderId="10" xfId="0" applyFont="1" applyFill="1" applyBorder="1" applyAlignment="1">
      <alignment vertical="center" wrapText="1"/>
    </xf>
    <xf numFmtId="43" fontId="35" fillId="0" borderId="0" xfId="42" applyFont="1" applyFill="1" applyAlignment="1">
      <alignment vertical="top"/>
    </xf>
    <xf numFmtId="0" fontId="35" fillId="0" borderId="13" xfId="0" applyFont="1" applyFill="1" applyBorder="1" applyAlignment="1">
      <alignment horizontal="left" vertical="top" wrapText="1"/>
    </xf>
    <xf numFmtId="0" fontId="35" fillId="0" borderId="0" xfId="0" applyFont="1" applyFill="1" applyAlignment="1">
      <alignment horizontal="left" wrapText="1"/>
    </xf>
    <xf numFmtId="0" fontId="34" fillId="0" borderId="10" xfId="0" applyFont="1" applyFill="1" applyBorder="1" applyAlignment="1">
      <alignment/>
    </xf>
    <xf numFmtId="43" fontId="35" fillId="0" borderId="10" xfId="42" applyFont="1" applyFill="1" applyBorder="1" applyAlignment="1">
      <alignment wrapText="1"/>
    </xf>
    <xf numFmtId="0" fontId="34" fillId="0" borderId="11" xfId="0" applyFont="1" applyFill="1" applyBorder="1" applyAlignment="1">
      <alignment vertical="top"/>
    </xf>
    <xf numFmtId="0" fontId="34" fillId="0" borderId="11" xfId="0" applyFont="1" applyFill="1" applyBorder="1" applyAlignment="1">
      <alignment/>
    </xf>
    <xf numFmtId="43" fontId="34" fillId="0" borderId="11" xfId="42" applyFont="1" applyFill="1" applyBorder="1" applyAlignment="1">
      <alignment/>
    </xf>
    <xf numFmtId="43" fontId="35" fillId="0" borderId="11" xfId="42" applyFont="1" applyFill="1" applyBorder="1" applyAlignment="1">
      <alignment/>
    </xf>
    <xf numFmtId="0" fontId="35" fillId="0" borderId="11" xfId="0" applyFont="1" applyFill="1" applyBorder="1" applyAlignment="1">
      <alignment wrapText="1"/>
    </xf>
    <xf numFmtId="0" fontId="34" fillId="0" borderId="13" xfId="0" applyFont="1" applyFill="1" applyBorder="1" applyAlignment="1">
      <alignment vertical="top" wrapText="1"/>
    </xf>
    <xf numFmtId="0" fontId="35" fillId="0" borderId="10" xfId="0" applyFont="1" applyFill="1" applyBorder="1" applyAlignment="1">
      <alignment vertical="center"/>
    </xf>
    <xf numFmtId="4" fontId="35" fillId="0" borderId="10" xfId="0" applyNumberFormat="1" applyFont="1" applyFill="1" applyBorder="1" applyAlignment="1">
      <alignment vertical="top" wrapText="1"/>
    </xf>
    <xf numFmtId="39" fontId="35" fillId="0" borderId="12" xfId="42" applyNumberFormat="1" applyFont="1" applyFill="1" applyBorder="1" applyAlignment="1">
      <alignment vertical="top"/>
    </xf>
    <xf numFmtId="4" fontId="35" fillId="0" borderId="11" xfId="0" applyNumberFormat="1" applyFont="1" applyFill="1" applyBorder="1" applyAlignment="1">
      <alignment vertical="top" wrapText="1"/>
    </xf>
    <xf numFmtId="43" fontId="35" fillId="0" borderId="10" xfId="42" applyFont="1" applyFill="1" applyBorder="1" applyAlignment="1">
      <alignment horizontal="left" vertical="top" wrapText="1"/>
    </xf>
    <xf numFmtId="0" fontId="35" fillId="0" borderId="0" xfId="0" applyFont="1" applyFill="1" applyAlignment="1">
      <alignment vertical="top" wrapText="1"/>
    </xf>
    <xf numFmtId="4" fontId="35" fillId="0" borderId="10" xfId="0" applyNumberFormat="1" applyFont="1" applyFill="1" applyBorder="1" applyAlignment="1">
      <alignment horizontal="right" vertical="top" wrapText="1"/>
    </xf>
    <xf numFmtId="0" fontId="35" fillId="0" borderId="13" xfId="0" applyFont="1" applyFill="1" applyBorder="1" applyAlignment="1">
      <alignment vertical="center" wrapText="1"/>
    </xf>
    <xf numFmtId="43" fontId="35" fillId="0" borderId="0" xfId="0" applyNumberFormat="1" applyFont="1" applyFill="1" applyBorder="1" applyAlignment="1">
      <alignment vertical="top"/>
    </xf>
    <xf numFmtId="0" fontId="35" fillId="0" borderId="10" xfId="0" applyFont="1" applyFill="1" applyBorder="1" applyAlignment="1">
      <alignment horizontal="left" vertical="center" wrapText="1"/>
    </xf>
    <xf numFmtId="0" fontId="34" fillId="0" borderId="18" xfId="0" applyFont="1" applyFill="1" applyBorder="1" applyAlignment="1">
      <alignment vertical="center"/>
    </xf>
    <xf numFmtId="0" fontId="34" fillId="0" borderId="19" xfId="0" applyFont="1" applyFill="1" applyBorder="1" applyAlignment="1">
      <alignment vertical="center"/>
    </xf>
    <xf numFmtId="0" fontId="34" fillId="0" borderId="13" xfId="0" applyFont="1" applyFill="1" applyBorder="1" applyAlignment="1">
      <alignment vertical="center"/>
    </xf>
    <xf numFmtId="43" fontId="34" fillId="0" borderId="10" xfId="42" applyFont="1" applyFill="1" applyBorder="1" applyAlignment="1">
      <alignment vertical="center"/>
    </xf>
    <xf numFmtId="39" fontId="34" fillId="0" borderId="10" xfId="42" applyNumberFormat="1" applyFont="1" applyFill="1" applyBorder="1" applyAlignment="1">
      <alignment vertical="center"/>
    </xf>
    <xf numFmtId="43" fontId="35" fillId="0" borderId="10" xfId="0" applyNumberFormat="1" applyFont="1" applyFill="1" applyBorder="1" applyAlignment="1">
      <alignment wrapText="1"/>
    </xf>
    <xf numFmtId="0" fontId="35" fillId="0" borderId="10" xfId="0" applyFont="1" applyFill="1" applyBorder="1" applyAlignment="1">
      <alignment/>
    </xf>
    <xf numFmtId="173" fontId="34" fillId="0" borderId="10" xfId="42" applyNumberFormat="1" applyFont="1" applyFill="1" applyBorder="1" applyAlignment="1">
      <alignment horizontal="left" vertical="top"/>
    </xf>
    <xf numFmtId="173" fontId="35" fillId="0" borderId="10" xfId="42" applyNumberFormat="1" applyFont="1" applyFill="1" applyBorder="1" applyAlignment="1">
      <alignment/>
    </xf>
    <xf numFmtId="173" fontId="34" fillId="0" borderId="10" xfId="42" applyNumberFormat="1" applyFont="1" applyFill="1" applyBorder="1" applyAlignment="1">
      <alignment horizontal="right" vertical="top"/>
    </xf>
    <xf numFmtId="0" fontId="34" fillId="0" borderId="10" xfId="0" applyFont="1" applyFill="1" applyBorder="1" applyAlignment="1">
      <alignment horizontal="left" vertical="top"/>
    </xf>
    <xf numFmtId="43" fontId="34" fillId="0" borderId="10" xfId="42" applyFont="1" applyFill="1" applyBorder="1" applyAlignment="1">
      <alignment horizontal="left" vertical="top"/>
    </xf>
    <xf numFmtId="0" fontId="34" fillId="0" borderId="10" xfId="0" applyFont="1" applyFill="1" applyBorder="1" applyAlignment="1">
      <alignment/>
    </xf>
    <xf numFmtId="173" fontId="34" fillId="0" borderId="10" xfId="42" applyNumberFormat="1" applyFont="1" applyFill="1" applyBorder="1" applyAlignment="1">
      <alignment vertical="top" wrapText="1"/>
    </xf>
    <xf numFmtId="172" fontId="34" fillId="0" borderId="10" xfId="48" applyNumberFormat="1" applyFont="1" applyFill="1" applyBorder="1" applyAlignment="1">
      <alignment vertical="top" wrapText="1"/>
    </xf>
    <xf numFmtId="173" fontId="35" fillId="0" borderId="10" xfId="42" applyNumberFormat="1" applyFont="1" applyFill="1" applyBorder="1" applyAlignment="1">
      <alignment vertical="top" wrapText="1"/>
    </xf>
    <xf numFmtId="173" fontId="34" fillId="0" borderId="10" xfId="42" applyNumberFormat="1" applyFont="1" applyFill="1" applyBorder="1" applyAlignment="1">
      <alignment wrapText="1"/>
    </xf>
    <xf numFmtId="173" fontId="35" fillId="0" borderId="10" xfId="42" applyNumberFormat="1" applyFont="1" applyFill="1" applyBorder="1" applyAlignment="1">
      <alignment wrapText="1"/>
    </xf>
    <xf numFmtId="0" fontId="34" fillId="0" borderId="10" xfId="0" applyFont="1" applyFill="1" applyBorder="1" applyAlignment="1">
      <alignment horizontal="left" vertical="center" wrapText="1"/>
    </xf>
    <xf numFmtId="0" fontId="35" fillId="0" borderId="0" xfId="0" applyFont="1" applyFill="1" applyBorder="1" applyAlignment="1">
      <alignment vertical="top"/>
    </xf>
    <xf numFmtId="0" fontId="35" fillId="0" borderId="10" xfId="65" applyFont="1" applyFill="1" applyBorder="1" applyAlignment="1">
      <alignment vertical="top" wrapText="1"/>
      <protection/>
    </xf>
    <xf numFmtId="173" fontId="34" fillId="0" borderId="10" xfId="0" applyNumberFormat="1" applyFont="1" applyFill="1" applyBorder="1" applyAlignment="1">
      <alignment/>
    </xf>
    <xf numFmtId="39" fontId="34" fillId="0" borderId="10" xfId="0" applyNumberFormat="1" applyFont="1" applyFill="1" applyBorder="1" applyAlignment="1">
      <alignment vertical="top"/>
    </xf>
    <xf numFmtId="0" fontId="34" fillId="0" borderId="10" xfId="67" applyFont="1" applyFill="1" applyBorder="1" applyAlignment="1">
      <alignment vertical="top" wrapText="1"/>
      <protection/>
    </xf>
    <xf numFmtId="0" fontId="34" fillId="0" borderId="10" xfId="0" applyFont="1" applyFill="1" applyBorder="1" applyAlignment="1">
      <alignment horizontal="left" vertical="top" wrapText="1"/>
    </xf>
    <xf numFmtId="171" fontId="34" fillId="0" borderId="10" xfId="0" applyNumberFormat="1" applyFont="1" applyFill="1" applyBorder="1" applyAlignment="1">
      <alignment vertical="top" wrapText="1"/>
    </xf>
    <xf numFmtId="171" fontId="35" fillId="0" borderId="10" xfId="0" applyNumberFormat="1" applyFont="1" applyFill="1" applyBorder="1" applyAlignment="1">
      <alignment vertical="top" wrapText="1"/>
    </xf>
    <xf numFmtId="0" fontId="35" fillId="0" borderId="10" xfId="0" applyFont="1" applyFill="1" applyBorder="1" applyAlignment="1">
      <alignment vertical="top" wrapText="1"/>
    </xf>
    <xf numFmtId="43" fontId="34" fillId="0" borderId="10" xfId="0" applyNumberFormat="1" applyFont="1" applyFill="1" applyBorder="1" applyAlignment="1">
      <alignment vertical="top"/>
    </xf>
    <xf numFmtId="179" fontId="34" fillId="0" borderId="10" xfId="0" applyNumberFormat="1" applyFont="1" applyFill="1" applyBorder="1" applyAlignment="1">
      <alignment vertical="top" wrapText="1"/>
    </xf>
    <xf numFmtId="172" fontId="34" fillId="0" borderId="10" xfId="0" applyNumberFormat="1" applyFont="1" applyFill="1" applyBorder="1" applyAlignment="1">
      <alignment vertical="top" wrapText="1"/>
    </xf>
    <xf numFmtId="172" fontId="35" fillId="0" borderId="10" xfId="0" applyNumberFormat="1" applyFont="1" applyFill="1" applyBorder="1" applyAlignment="1">
      <alignment vertical="top" wrapText="1"/>
    </xf>
    <xf numFmtId="43" fontId="35" fillId="0" borderId="0" xfId="42" applyFont="1" applyFill="1" applyBorder="1" applyAlignment="1">
      <alignment vertical="top"/>
    </xf>
    <xf numFmtId="0" fontId="34" fillId="0" borderId="10" xfId="0" applyFont="1" applyFill="1" applyBorder="1" applyAlignment="1">
      <alignment horizontal="center"/>
    </xf>
    <xf numFmtId="43" fontId="35" fillId="0" borderId="0" xfId="42" applyFont="1" applyFill="1" applyAlignment="1">
      <alignment/>
    </xf>
    <xf numFmtId="0" fontId="35" fillId="0" borderId="0" xfId="0" applyFont="1" applyFill="1" applyAlignment="1">
      <alignment wrapText="1"/>
    </xf>
    <xf numFmtId="43" fontId="34" fillId="0" borderId="10" xfId="44" applyFont="1" applyFill="1" applyBorder="1" applyAlignment="1">
      <alignment/>
    </xf>
    <xf numFmtId="0" fontId="35" fillId="0" borderId="21" xfId="0" applyFont="1" applyFill="1" applyBorder="1" applyAlignment="1">
      <alignment vertical="top"/>
    </xf>
    <xf numFmtId="0" fontId="34" fillId="0" borderId="25" xfId="0" applyFont="1" applyFill="1" applyBorder="1" applyAlignment="1">
      <alignment horizontal="center" vertical="top"/>
    </xf>
    <xf numFmtId="0" fontId="34" fillId="0" borderId="26" xfId="0" applyFont="1" applyFill="1" applyBorder="1" applyAlignment="1">
      <alignment horizontal="center" vertical="top"/>
    </xf>
    <xf numFmtId="43" fontId="34" fillId="0" borderId="10" xfId="42" applyNumberFormat="1" applyFont="1" applyFill="1" applyBorder="1" applyAlignment="1">
      <alignment vertical="top" wrapText="1"/>
    </xf>
    <xf numFmtId="43" fontId="35" fillId="0" borderId="10" xfId="42" applyFont="1" applyFill="1" applyBorder="1" applyAlignment="1">
      <alignment vertical="center"/>
    </xf>
    <xf numFmtId="43" fontId="35" fillId="0" borderId="10" xfId="0" applyNumberFormat="1" applyFont="1" applyFill="1" applyBorder="1" applyAlignment="1">
      <alignment vertical="center"/>
    </xf>
    <xf numFmtId="4" fontId="35" fillId="0" borderId="10" xfId="0" applyNumberFormat="1" applyFont="1" applyFill="1" applyBorder="1" applyAlignment="1">
      <alignment vertical="center" wrapText="1"/>
    </xf>
    <xf numFmtId="0" fontId="35" fillId="0" borderId="11" xfId="0" applyFont="1" applyFill="1" applyBorder="1" applyAlignment="1">
      <alignment horizontal="left" vertical="center" wrapText="1"/>
    </xf>
    <xf numFmtId="43" fontId="35" fillId="0" borderId="11" xfId="42" applyFont="1" applyFill="1" applyBorder="1" applyAlignment="1">
      <alignment vertical="center"/>
    </xf>
    <xf numFmtId="43" fontId="35" fillId="0" borderId="11" xfId="0" applyNumberFormat="1" applyFont="1" applyFill="1" applyBorder="1" applyAlignment="1">
      <alignment vertical="center"/>
    </xf>
    <xf numFmtId="0" fontId="35" fillId="0" borderId="11" xfId="0" applyFont="1" applyFill="1" applyBorder="1" applyAlignment="1">
      <alignment vertical="center" wrapText="1"/>
    </xf>
    <xf numFmtId="0" fontId="35" fillId="0" borderId="12" xfId="0" applyFont="1" applyFill="1" applyBorder="1" applyAlignment="1">
      <alignment vertical="top"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vertical="center" wrapText="1"/>
    </xf>
    <xf numFmtId="43" fontId="35" fillId="0" borderId="12" xfId="42" applyFont="1" applyFill="1" applyBorder="1" applyAlignment="1">
      <alignment vertical="center"/>
    </xf>
    <xf numFmtId="43" fontId="35" fillId="0" borderId="12" xfId="0" applyNumberFormat="1" applyFont="1" applyFill="1" applyBorder="1" applyAlignment="1">
      <alignment vertical="center"/>
    </xf>
    <xf numFmtId="0" fontId="35" fillId="0" borderId="12" xfId="0" applyFont="1" applyFill="1" applyBorder="1" applyAlignment="1">
      <alignment vertical="center" wrapText="1"/>
    </xf>
    <xf numFmtId="4" fontId="34" fillId="0" borderId="10" xfId="0" applyNumberFormat="1" applyFont="1" applyFill="1" applyBorder="1" applyAlignment="1">
      <alignment vertical="center" wrapText="1"/>
    </xf>
    <xf numFmtId="43" fontId="34" fillId="0" borderId="10" xfId="0" applyNumberFormat="1" applyFont="1" applyFill="1" applyBorder="1" applyAlignment="1">
      <alignment vertical="center"/>
    </xf>
    <xf numFmtId="0" fontId="34" fillId="0" borderId="18" xfId="0" applyFont="1" applyFill="1" applyBorder="1" applyAlignment="1">
      <alignment horizontal="center" vertical="top"/>
    </xf>
    <xf numFmtId="0" fontId="34" fillId="0" borderId="19" xfId="0" applyFont="1" applyFill="1" applyBorder="1" applyAlignment="1">
      <alignment horizontal="center" vertical="top"/>
    </xf>
    <xf numFmtId="0" fontId="34" fillId="0" borderId="13" xfId="0" applyFont="1" applyFill="1" applyBorder="1" applyAlignment="1">
      <alignment horizontal="center" vertical="top"/>
    </xf>
    <xf numFmtId="0" fontId="35" fillId="0" borderId="10" xfId="0" applyFont="1" applyFill="1" applyBorder="1" applyAlignment="1">
      <alignment/>
    </xf>
    <xf numFmtId="0" fontId="35" fillId="0" borderId="11" xfId="0" applyFont="1" applyFill="1" applyBorder="1" applyAlignment="1">
      <alignment vertical="top"/>
    </xf>
    <xf numFmtId="0" fontId="35" fillId="0" borderId="11" xfId="0" applyFont="1" applyFill="1" applyBorder="1" applyAlignment="1">
      <alignment vertical="top" wrapText="1"/>
    </xf>
    <xf numFmtId="173" fontId="35" fillId="0" borderId="11" xfId="42" applyNumberFormat="1" applyFont="1" applyFill="1" applyBorder="1" applyAlignment="1">
      <alignment vertical="top" wrapText="1"/>
    </xf>
    <xf numFmtId="172" fontId="35" fillId="0" borderId="11" xfId="0" applyNumberFormat="1" applyFont="1" applyFill="1" applyBorder="1" applyAlignment="1">
      <alignment vertical="top" wrapText="1"/>
    </xf>
    <xf numFmtId="4" fontId="35" fillId="0" borderId="10" xfId="0" applyNumberFormat="1" applyFont="1" applyFill="1" applyBorder="1" applyAlignment="1">
      <alignment horizontal="right" vertical="center" wrapText="1"/>
    </xf>
    <xf numFmtId="3" fontId="35" fillId="0" borderId="10" xfId="0" applyNumberFormat="1" applyFont="1" applyFill="1" applyBorder="1" applyAlignment="1">
      <alignment vertical="center"/>
    </xf>
    <xf numFmtId="4" fontId="35" fillId="0" borderId="12" xfId="0" applyNumberFormat="1" applyFont="1" applyFill="1" applyBorder="1" applyAlignment="1">
      <alignment horizontal="right" vertical="center" wrapText="1"/>
    </xf>
    <xf numFmtId="0" fontId="34" fillId="0" borderId="18" xfId="0" applyFont="1" applyFill="1" applyBorder="1" applyAlignment="1">
      <alignment horizontal="center"/>
    </xf>
    <xf numFmtId="0" fontId="34" fillId="0" borderId="13" xfId="0" applyFont="1" applyFill="1" applyBorder="1" applyAlignment="1">
      <alignment horizontal="center"/>
    </xf>
    <xf numFmtId="4" fontId="34" fillId="0" borderId="10" xfId="0" applyNumberFormat="1" applyFont="1" applyFill="1" applyBorder="1" applyAlignment="1">
      <alignment/>
    </xf>
    <xf numFmtId="172" fontId="34" fillId="0" borderId="10" xfId="0" applyNumberFormat="1" applyFont="1" applyFill="1" applyBorder="1" applyAlignment="1">
      <alignment/>
    </xf>
    <xf numFmtId="0" fontId="35" fillId="0" borderId="10" xfId="0" applyFont="1" applyFill="1" applyBorder="1" applyAlignment="1">
      <alignment horizontal="right" vertical="top"/>
    </xf>
    <xf numFmtId="43" fontId="35" fillId="0" borderId="10" xfId="0" applyNumberFormat="1" applyFont="1" applyFill="1" applyBorder="1" applyAlignment="1">
      <alignment vertical="top"/>
    </xf>
    <xf numFmtId="3" fontId="35" fillId="0" borderId="10" xfId="0" applyNumberFormat="1" applyFont="1" applyFill="1" applyBorder="1" applyAlignment="1">
      <alignment vertical="top"/>
    </xf>
    <xf numFmtId="43" fontId="35" fillId="0" borderId="10" xfId="42" applyFont="1" applyFill="1" applyBorder="1" applyAlignment="1">
      <alignment horizontal="right" vertical="top" wrapText="1"/>
    </xf>
    <xf numFmtId="0" fontId="34" fillId="0" borderId="10" xfId="0" applyFont="1" applyFill="1" applyBorder="1" applyAlignment="1">
      <alignment horizontal="left" vertical="top"/>
    </xf>
    <xf numFmtId="43" fontId="34" fillId="0" borderId="10" xfId="42" applyFont="1" applyFill="1" applyBorder="1" applyAlignment="1">
      <alignment vertical="top"/>
    </xf>
    <xf numFmtId="0" fontId="34" fillId="0" borderId="10" xfId="0" applyFont="1" applyFill="1" applyBorder="1" applyAlignment="1">
      <alignment horizontal="center" vertical="top"/>
    </xf>
    <xf numFmtId="0" fontId="35" fillId="0" borderId="10" xfId="0" applyFont="1" applyFill="1" applyBorder="1" applyAlignment="1">
      <alignment vertical="top"/>
    </xf>
    <xf numFmtId="43" fontId="34" fillId="0" borderId="10" xfId="46" applyFont="1" applyFill="1" applyBorder="1" applyAlignment="1">
      <alignment vertical="top"/>
    </xf>
    <xf numFmtId="0" fontId="34" fillId="0" borderId="10" xfId="65" applyFont="1" applyFill="1" applyBorder="1" applyAlignment="1">
      <alignment vertical="top" wrapText="1"/>
      <protection/>
    </xf>
    <xf numFmtId="43" fontId="35" fillId="0" borderId="10" xfId="46" applyFont="1" applyFill="1" applyBorder="1" applyAlignment="1">
      <alignment vertical="top"/>
    </xf>
    <xf numFmtId="4" fontId="35" fillId="0" borderId="10" xfId="0" applyNumberFormat="1" applyFont="1" applyFill="1" applyBorder="1" applyAlignment="1">
      <alignment/>
    </xf>
    <xf numFmtId="0" fontId="34" fillId="0" borderId="10" xfId="65" applyFont="1" applyFill="1" applyBorder="1" applyAlignment="1">
      <alignment horizontal="left" vertical="top" wrapText="1"/>
      <protection/>
    </xf>
    <xf numFmtId="0" fontId="34" fillId="0" borderId="10" xfId="65" applyFont="1" applyFill="1" applyBorder="1" applyAlignment="1">
      <alignment vertical="top"/>
      <protection/>
    </xf>
    <xf numFmtId="0" fontId="34" fillId="0" borderId="10" xfId="65" applyFont="1" applyFill="1" applyBorder="1" applyAlignment="1">
      <alignment horizontal="left" vertical="top"/>
      <protection/>
    </xf>
    <xf numFmtId="0" fontId="34" fillId="0" borderId="10" xfId="69" applyFont="1" applyFill="1" applyBorder="1" applyAlignment="1">
      <alignment vertical="top"/>
      <protection/>
    </xf>
    <xf numFmtId="0" fontId="34" fillId="0" borderId="10" xfId="69" applyFont="1" applyFill="1" applyBorder="1" applyAlignment="1">
      <alignment vertical="top" wrapText="1"/>
      <protection/>
    </xf>
    <xf numFmtId="43" fontId="34" fillId="0" borderId="10" xfId="46" applyFont="1" applyFill="1" applyBorder="1" applyAlignment="1">
      <alignment vertical="top" wrapText="1"/>
    </xf>
    <xf numFmtId="43" fontId="35" fillId="0" borderId="10" xfId="46" applyFont="1" applyFill="1" applyBorder="1" applyAlignment="1">
      <alignment vertical="top" wrapText="1"/>
    </xf>
    <xf numFmtId="0" fontId="34" fillId="0" borderId="10" xfId="65" applyFont="1" applyFill="1" applyBorder="1" applyAlignment="1">
      <alignment vertical="top" wrapText="1"/>
      <protection/>
    </xf>
    <xf numFmtId="0" fontId="35" fillId="0" borderId="10" xfId="65" applyFont="1" applyFill="1" applyBorder="1" applyAlignment="1">
      <alignment horizontal="left" vertical="top" wrapText="1"/>
      <protection/>
    </xf>
    <xf numFmtId="0" fontId="34" fillId="0" borderId="10" xfId="0" applyFont="1" applyFill="1" applyBorder="1" applyAlignment="1">
      <alignment horizontal="left"/>
    </xf>
    <xf numFmtId="0" fontId="35" fillId="0" borderId="10" xfId="0" applyFont="1" applyFill="1" applyBorder="1" applyAlignment="1">
      <alignment horizontal="left" vertical="top"/>
    </xf>
    <xf numFmtId="43" fontId="34" fillId="0" borderId="10" xfId="44" applyFont="1" applyFill="1" applyBorder="1" applyAlignment="1">
      <alignment horizontal="left" vertical="top"/>
    </xf>
    <xf numFmtId="43" fontId="34" fillId="0" borderId="10" xfId="0" applyNumberFormat="1" applyFont="1" applyFill="1" applyBorder="1" applyAlignment="1">
      <alignment/>
    </xf>
    <xf numFmtId="43" fontId="35" fillId="0" borderId="10" xfId="44" applyFont="1" applyFill="1" applyBorder="1" applyAlignment="1">
      <alignment horizontal="left" vertical="top"/>
    </xf>
    <xf numFmtId="43" fontId="34" fillId="0" borderId="10" xfId="49" applyFont="1" applyFill="1" applyBorder="1" applyAlignment="1">
      <alignment vertical="top" wrapText="1"/>
    </xf>
    <xf numFmtId="0" fontId="36" fillId="0" borderId="27" xfId="0" applyFont="1" applyFill="1" applyBorder="1" applyAlignment="1">
      <alignment vertical="top"/>
    </xf>
    <xf numFmtId="0" fontId="36" fillId="0" borderId="10" xfId="0" applyFont="1" applyFill="1" applyBorder="1" applyAlignment="1">
      <alignment vertical="top" wrapText="1"/>
    </xf>
    <xf numFmtId="171" fontId="35" fillId="0" borderId="10" xfId="0" applyNumberFormat="1" applyFont="1" applyFill="1" applyBorder="1" applyAlignment="1">
      <alignment vertical="top"/>
    </xf>
    <xf numFmtId="43" fontId="35" fillId="0" borderId="10" xfId="44" applyFont="1" applyFill="1" applyBorder="1" applyAlignment="1">
      <alignment vertical="top"/>
    </xf>
    <xf numFmtId="171" fontId="35" fillId="0" borderId="10" xfId="0" applyNumberFormat="1" applyFont="1" applyFill="1" applyBorder="1" applyAlignment="1">
      <alignment horizontal="center" vertical="top"/>
    </xf>
    <xf numFmtId="43" fontId="35" fillId="0" borderId="10" xfId="0" applyNumberFormat="1" applyFont="1" applyFill="1" applyBorder="1" applyAlignment="1">
      <alignment horizontal="left" vertical="top"/>
    </xf>
    <xf numFmtId="43" fontId="36" fillId="0" borderId="10" xfId="44" applyFont="1" applyFill="1" applyBorder="1" applyAlignment="1">
      <alignment vertical="top"/>
    </xf>
    <xf numFmtId="43" fontId="36" fillId="0" borderId="10" xfId="0" applyNumberFormat="1" applyFont="1" applyFill="1" applyBorder="1" applyAlignment="1">
      <alignment vertical="top"/>
    </xf>
    <xf numFmtId="0" fontId="36" fillId="0" borderId="13" xfId="0" applyFont="1" applyFill="1" applyBorder="1" applyAlignment="1">
      <alignment vertical="top"/>
    </xf>
    <xf numFmtId="43" fontId="34" fillId="0" borderId="10" xfId="44" applyFont="1" applyFill="1" applyBorder="1" applyAlignment="1">
      <alignment vertical="top"/>
    </xf>
    <xf numFmtId="43" fontId="34" fillId="0" borderId="10" xfId="42" applyFont="1" applyFill="1" applyBorder="1" applyAlignment="1">
      <alignment vertical="top" wrapText="1"/>
    </xf>
    <xf numFmtId="43" fontId="34" fillId="0" borderId="10" xfId="42" applyFont="1" applyFill="1" applyBorder="1" applyAlignment="1">
      <alignment horizontal="left" vertical="top" wrapText="1"/>
    </xf>
    <xf numFmtId="0" fontId="34" fillId="0" borderId="12" xfId="0" applyFont="1" applyFill="1" applyBorder="1" applyAlignment="1">
      <alignment vertical="top" wrapText="1"/>
    </xf>
    <xf numFmtId="43" fontId="34" fillId="0" borderId="12" xfId="42" applyFont="1" applyFill="1" applyBorder="1" applyAlignment="1">
      <alignment vertical="top" wrapText="1"/>
    </xf>
    <xf numFmtId="172" fontId="34" fillId="0" borderId="12" xfId="0" applyNumberFormat="1" applyFont="1" applyFill="1" applyBorder="1" applyAlignment="1">
      <alignment vertical="top" wrapText="1"/>
    </xf>
    <xf numFmtId="172" fontId="34" fillId="0" borderId="10" xfId="42" applyNumberFormat="1" applyFont="1" applyFill="1" applyBorder="1" applyAlignment="1">
      <alignment vertical="top"/>
    </xf>
    <xf numFmtId="172" fontId="34" fillId="0" borderId="10" xfId="42" applyNumberFormat="1" applyFont="1" applyFill="1" applyBorder="1" applyAlignment="1">
      <alignment vertical="top" wrapText="1"/>
    </xf>
    <xf numFmtId="172" fontId="35" fillId="0" borderId="10" xfId="42" applyNumberFormat="1" applyFont="1" applyFill="1" applyBorder="1" applyAlignment="1">
      <alignment vertical="top" wrapText="1"/>
    </xf>
    <xf numFmtId="172" fontId="35" fillId="0" borderId="10" xfId="42" applyNumberFormat="1" applyFont="1" applyFill="1" applyBorder="1" applyAlignment="1">
      <alignment vertical="top"/>
    </xf>
    <xf numFmtId="172" fontId="35" fillId="0" borderId="10" xfId="72" applyNumberFormat="1" applyFont="1" applyFill="1" applyBorder="1" applyAlignment="1">
      <alignment vertical="top"/>
    </xf>
    <xf numFmtId="172" fontId="34" fillId="0" borderId="10" xfId="72" applyNumberFormat="1" applyFont="1" applyFill="1" applyBorder="1" applyAlignment="1">
      <alignment vertical="top"/>
    </xf>
    <xf numFmtId="172" fontId="34" fillId="0" borderId="10" xfId="42" applyNumberFormat="1" applyFont="1" applyFill="1" applyBorder="1" applyAlignment="1">
      <alignment/>
    </xf>
    <xf numFmtId="172" fontId="34" fillId="0" borderId="0" xfId="42" applyNumberFormat="1" applyFont="1" applyFill="1" applyBorder="1" applyAlignment="1">
      <alignment/>
    </xf>
    <xf numFmtId="172" fontId="35" fillId="0" borderId="10" xfId="42" applyNumberFormat="1" applyFont="1" applyFill="1" applyBorder="1" applyAlignment="1">
      <alignment/>
    </xf>
    <xf numFmtId="172" fontId="34" fillId="0" borderId="12" xfId="42" applyNumberFormat="1" applyFont="1" applyFill="1" applyBorder="1" applyAlignment="1">
      <alignment/>
    </xf>
    <xf numFmtId="172" fontId="34" fillId="0" borderId="10" xfId="42" applyNumberFormat="1" applyFont="1" applyFill="1" applyBorder="1" applyAlignment="1">
      <alignment horizontal="left" vertical="top" wrapText="1"/>
    </xf>
    <xf numFmtId="172" fontId="35" fillId="0" borderId="11" xfId="0" applyNumberFormat="1" applyFont="1" applyFill="1" applyBorder="1" applyAlignment="1">
      <alignment/>
    </xf>
    <xf numFmtId="172" fontId="34" fillId="0" borderId="10" xfId="0" applyNumberFormat="1" applyFont="1" applyFill="1" applyBorder="1" applyAlignment="1">
      <alignment horizontal="center" vertical="top" wrapText="1"/>
    </xf>
    <xf numFmtId="172" fontId="35" fillId="0" borderId="10" xfId="0" applyNumberFormat="1" applyFont="1" applyFill="1" applyBorder="1" applyAlignment="1">
      <alignment vertical="top"/>
    </xf>
    <xf numFmtId="172" fontId="35" fillId="0" borderId="20" xfId="0" applyNumberFormat="1" applyFont="1" applyFill="1" applyBorder="1" applyAlignment="1">
      <alignment vertical="top"/>
    </xf>
    <xf numFmtId="172" fontId="35" fillId="0" borderId="12" xfId="0" applyNumberFormat="1" applyFont="1" applyFill="1" applyBorder="1" applyAlignment="1">
      <alignment vertical="top"/>
    </xf>
    <xf numFmtId="172" fontId="34" fillId="0" borderId="10" xfId="0" applyNumberFormat="1" applyFont="1" applyFill="1" applyBorder="1" applyAlignment="1">
      <alignment vertical="center"/>
    </xf>
    <xf numFmtId="172" fontId="34" fillId="0" borderId="10" xfId="42" applyNumberFormat="1" applyFont="1" applyFill="1" applyBorder="1" applyAlignment="1">
      <alignment vertical="center"/>
    </xf>
    <xf numFmtId="172" fontId="35" fillId="0" borderId="10" xfId="0" applyNumberFormat="1" applyFont="1" applyFill="1" applyBorder="1" applyAlignment="1">
      <alignment/>
    </xf>
    <xf numFmtId="172" fontId="34" fillId="0" borderId="10" xfId="0" applyNumberFormat="1" applyFont="1" applyFill="1" applyBorder="1" applyAlignment="1">
      <alignment/>
    </xf>
    <xf numFmtId="172" fontId="35" fillId="0" borderId="10" xfId="73" applyNumberFormat="1" applyFont="1" applyFill="1" applyBorder="1" applyAlignment="1">
      <alignment vertical="top" wrapText="1"/>
    </xf>
    <xf numFmtId="172" fontId="35" fillId="0" borderId="10" xfId="42" applyNumberFormat="1" applyFont="1" applyFill="1" applyBorder="1" applyAlignment="1">
      <alignment wrapText="1"/>
    </xf>
    <xf numFmtId="172" fontId="35" fillId="0" borderId="10" xfId="73" applyNumberFormat="1" applyFont="1" applyFill="1" applyBorder="1" applyAlignment="1">
      <alignment wrapText="1"/>
    </xf>
    <xf numFmtId="172" fontId="35" fillId="0" borderId="10" xfId="72" applyNumberFormat="1" applyFont="1" applyFill="1" applyBorder="1" applyAlignment="1">
      <alignment vertical="top" wrapText="1"/>
    </xf>
    <xf numFmtId="172" fontId="35" fillId="0" borderId="0" xfId="42" applyNumberFormat="1" applyFont="1" applyFill="1" applyAlignment="1">
      <alignment/>
    </xf>
    <xf numFmtId="172" fontId="35" fillId="0" borderId="0" xfId="0" applyNumberFormat="1" applyFont="1" applyFill="1" applyBorder="1" applyAlignment="1">
      <alignment vertical="top"/>
    </xf>
    <xf numFmtId="172" fontId="35" fillId="0" borderId="10" xfId="0" applyNumberFormat="1" applyFont="1" applyFill="1" applyBorder="1" applyAlignment="1">
      <alignment vertical="center"/>
    </xf>
    <xf numFmtId="172" fontId="35" fillId="0" borderId="11" xfId="0" applyNumberFormat="1" applyFont="1" applyFill="1" applyBorder="1" applyAlignment="1">
      <alignment vertical="center"/>
    </xf>
    <xf numFmtId="172" fontId="35" fillId="0" borderId="12" xfId="0" applyNumberFormat="1" applyFont="1" applyFill="1" applyBorder="1" applyAlignment="1">
      <alignment vertical="center"/>
    </xf>
    <xf numFmtId="172" fontId="35" fillId="0" borderId="10" xfId="0" applyNumberFormat="1" applyFont="1" applyFill="1" applyBorder="1" applyAlignment="1">
      <alignment/>
    </xf>
    <xf numFmtId="172" fontId="34" fillId="0" borderId="10" xfId="46" applyNumberFormat="1" applyFont="1" applyFill="1" applyBorder="1" applyAlignment="1">
      <alignment vertical="top"/>
    </xf>
    <xf numFmtId="172" fontId="35" fillId="0" borderId="10" xfId="46" applyNumberFormat="1" applyFont="1" applyFill="1" applyBorder="1" applyAlignment="1">
      <alignment vertical="top"/>
    </xf>
    <xf numFmtId="172" fontId="34" fillId="0" borderId="10" xfId="46" applyNumberFormat="1" applyFont="1" applyFill="1" applyBorder="1" applyAlignment="1">
      <alignment vertical="top" wrapText="1"/>
    </xf>
    <xf numFmtId="172" fontId="35" fillId="0" borderId="10" xfId="46" applyNumberFormat="1" applyFont="1" applyFill="1" applyBorder="1" applyAlignment="1">
      <alignment vertical="top" wrapText="1"/>
    </xf>
    <xf numFmtId="172" fontId="34" fillId="0" borderId="10" xfId="49" applyNumberFormat="1" applyFont="1" applyFill="1" applyBorder="1" applyAlignment="1">
      <alignment vertical="top" wrapText="1"/>
    </xf>
    <xf numFmtId="172" fontId="35" fillId="0" borderId="10" xfId="44" applyNumberFormat="1" applyFont="1" applyFill="1" applyBorder="1" applyAlignment="1">
      <alignment vertical="top"/>
    </xf>
    <xf numFmtId="172" fontId="36" fillId="0" borderId="10" xfId="44" applyNumberFormat="1" applyFont="1" applyFill="1" applyBorder="1" applyAlignment="1">
      <alignment vertical="top"/>
    </xf>
    <xf numFmtId="172" fontId="4" fillId="0" borderId="0" xfId="42" applyNumberFormat="1" applyFont="1" applyFill="1" applyAlignment="1">
      <alignment/>
    </xf>
    <xf numFmtId="173" fontId="34" fillId="0" borderId="10" xfId="42" applyNumberFormat="1" applyFont="1" applyFill="1" applyBorder="1" applyAlignment="1">
      <alignment vertical="top"/>
    </xf>
    <xf numFmtId="173" fontId="34" fillId="0" borderId="19" xfId="42" applyNumberFormat="1" applyFont="1" applyFill="1" applyBorder="1" applyAlignment="1">
      <alignment vertical="top"/>
    </xf>
    <xf numFmtId="173" fontId="35" fillId="0" borderId="10" xfId="42" applyNumberFormat="1" applyFont="1" applyFill="1" applyBorder="1" applyAlignment="1">
      <alignment vertical="top"/>
    </xf>
    <xf numFmtId="173" fontId="34" fillId="0" borderId="10" xfId="42" applyNumberFormat="1" applyFont="1" applyFill="1" applyBorder="1" applyAlignment="1">
      <alignment/>
    </xf>
    <xf numFmtId="173" fontId="34" fillId="0" borderId="0" xfId="42" applyNumberFormat="1" applyFont="1" applyFill="1" applyBorder="1" applyAlignment="1">
      <alignment/>
    </xf>
    <xf numFmtId="173" fontId="34" fillId="0" borderId="10" xfId="42" applyNumberFormat="1" applyFont="1" applyFill="1" applyBorder="1" applyAlignment="1">
      <alignment horizontal="left" vertical="top" wrapText="1"/>
    </xf>
    <xf numFmtId="173" fontId="34" fillId="0" borderId="11" xfId="42" applyNumberFormat="1" applyFont="1" applyFill="1" applyBorder="1" applyAlignment="1">
      <alignment/>
    </xf>
    <xf numFmtId="173" fontId="34" fillId="0" borderId="10" xfId="42" applyNumberFormat="1" applyFont="1" applyFill="1" applyBorder="1" applyAlignment="1">
      <alignment horizontal="center" vertical="top" wrapText="1"/>
    </xf>
    <xf numFmtId="173" fontId="34" fillId="0" borderId="10" xfId="42" applyNumberFormat="1" applyFont="1" applyFill="1" applyBorder="1" applyAlignment="1">
      <alignment/>
    </xf>
    <xf numFmtId="173" fontId="34" fillId="0" borderId="10" xfId="42" applyNumberFormat="1" applyFont="1" applyFill="1" applyBorder="1" applyAlignment="1">
      <alignment horizontal="right"/>
    </xf>
    <xf numFmtId="173" fontId="35" fillId="0" borderId="10" xfId="42" applyNumberFormat="1" applyFont="1" applyFill="1" applyBorder="1" applyAlignment="1">
      <alignment vertical="center" wrapText="1"/>
    </xf>
    <xf numFmtId="173" fontId="35" fillId="0" borderId="11" xfId="42" applyNumberFormat="1" applyFont="1" applyFill="1" applyBorder="1" applyAlignment="1">
      <alignment vertical="center" wrapText="1"/>
    </xf>
    <xf numFmtId="173" fontId="35" fillId="0" borderId="12" xfId="42" applyNumberFormat="1" applyFont="1" applyFill="1" applyBorder="1" applyAlignment="1">
      <alignment vertical="center" wrapText="1"/>
    </xf>
    <xf numFmtId="173" fontId="35" fillId="0" borderId="10" xfId="42" applyNumberFormat="1" applyFont="1" applyFill="1" applyBorder="1" applyAlignment="1">
      <alignment horizontal="right" vertical="top" wrapText="1"/>
    </xf>
    <xf numFmtId="173" fontId="35" fillId="0" borderId="10" xfId="42" applyNumberFormat="1" applyFont="1" applyFill="1" applyBorder="1" applyAlignment="1">
      <alignment horizontal="left" vertical="top"/>
    </xf>
    <xf numFmtId="173" fontId="36" fillId="0" borderId="10" xfId="42" applyNumberFormat="1" applyFont="1" applyFill="1" applyBorder="1" applyAlignment="1">
      <alignment horizontal="right" vertical="top"/>
    </xf>
    <xf numFmtId="173" fontId="34" fillId="0" borderId="12" xfId="42" applyNumberFormat="1" applyFont="1" applyFill="1" applyBorder="1" applyAlignment="1">
      <alignment vertical="top" wrapText="1"/>
    </xf>
    <xf numFmtId="173" fontId="4" fillId="0" borderId="0" xfId="42" applyNumberFormat="1" applyFont="1" applyFill="1" applyAlignment="1">
      <alignment/>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3" xfId="0" applyFont="1" applyFill="1" applyBorder="1" applyAlignment="1">
      <alignment horizontal="center" vertical="center" wrapText="1"/>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2" xfId="46"/>
    <cellStyle name="Comma 2 2" xfId="47"/>
    <cellStyle name="Comma 2 2 2" xfId="48"/>
    <cellStyle name="Comma 2 3" xfId="49"/>
    <cellStyle name="Comma 3"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Input" xfId="61"/>
    <cellStyle name="Linked Cell" xfId="62"/>
    <cellStyle name="Neutral" xfId="63"/>
    <cellStyle name="Normal 16" xfId="64"/>
    <cellStyle name="Normal 2" xfId="65"/>
    <cellStyle name="Normal 2 2" xfId="66"/>
    <cellStyle name="Normal 3" xfId="67"/>
    <cellStyle name="Normal 7" xfId="68"/>
    <cellStyle name="Normal_Sheet1" xfId="69"/>
    <cellStyle name="Note" xfId="70"/>
    <cellStyle name="Output" xfId="71"/>
    <cellStyle name="Percent" xfId="72"/>
    <cellStyle name="Percent 2"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12"/>
  <sheetViews>
    <sheetView tabSelected="1" view="pageBreakPreview" zoomScale="84" zoomScaleSheetLayoutView="84" zoomScalePageLayoutView="0" workbookViewId="0" topLeftCell="A1">
      <selection activeCell="A1" sqref="A1:J1"/>
    </sheetView>
  </sheetViews>
  <sheetFormatPr defaultColWidth="9.140625" defaultRowHeight="15"/>
  <cols>
    <col min="1" max="1" width="7.140625" style="145" customWidth="1"/>
    <col min="2" max="2" width="44.421875" style="130" customWidth="1"/>
    <col min="3" max="3" width="26.140625" style="130" customWidth="1"/>
    <col min="4" max="4" width="9.57421875" style="619" customWidth="1"/>
    <col min="5" max="5" width="25.7109375" style="160" customWidth="1"/>
    <col min="6" max="6" width="25.8515625" style="160" bestFit="1" customWidth="1"/>
    <col min="7" max="7" width="26.8515625" style="160" customWidth="1"/>
    <col min="8" max="8" width="10.8515625" style="601" customWidth="1"/>
    <col min="9" max="9" width="23.57421875" style="160" customWidth="1"/>
    <col min="10" max="10" width="18.00390625" style="276" customWidth="1"/>
    <col min="11" max="11" width="9.140625" style="130" customWidth="1"/>
    <col min="12" max="12" width="18.57421875" style="130" bestFit="1" customWidth="1"/>
    <col min="13" max="13" width="9.140625" style="130" customWidth="1"/>
    <col min="14" max="14" width="17.28125" style="130" bestFit="1" customWidth="1"/>
    <col min="15" max="16384" width="9.140625" style="130" customWidth="1"/>
  </cols>
  <sheetData>
    <row r="1" spans="1:10" ht="40.5" customHeight="1">
      <c r="A1" s="620" t="s">
        <v>630</v>
      </c>
      <c r="B1" s="621"/>
      <c r="C1" s="621"/>
      <c r="D1" s="621"/>
      <c r="E1" s="621"/>
      <c r="F1" s="621"/>
      <c r="G1" s="621"/>
      <c r="H1" s="621"/>
      <c r="I1" s="621"/>
      <c r="J1" s="622"/>
    </row>
    <row r="2" spans="1:10" ht="20.25">
      <c r="A2" s="383">
        <v>1.1</v>
      </c>
      <c r="B2" s="384" t="s">
        <v>916</v>
      </c>
      <c r="C2" s="384"/>
      <c r="D2" s="602"/>
      <c r="E2" s="386" t="s">
        <v>921</v>
      </c>
      <c r="F2" s="386"/>
      <c r="G2" s="386"/>
      <c r="H2" s="564"/>
      <c r="I2" s="386"/>
      <c r="J2" s="387"/>
    </row>
    <row r="3" spans="1:10" ht="20.25">
      <c r="A3" s="385"/>
      <c r="B3" s="388" t="s">
        <v>226</v>
      </c>
      <c r="C3" s="388"/>
      <c r="D3" s="388"/>
      <c r="E3" s="388"/>
      <c r="F3" s="386">
        <v>70000000</v>
      </c>
      <c r="G3" s="386"/>
      <c r="H3" s="564"/>
      <c r="I3" s="386"/>
      <c r="J3" s="387"/>
    </row>
    <row r="4" spans="1:10" ht="20.25">
      <c r="A4" s="385"/>
      <c r="B4" s="388" t="s">
        <v>227</v>
      </c>
      <c r="C4" s="388"/>
      <c r="D4" s="388"/>
      <c r="E4" s="388"/>
      <c r="F4" s="386"/>
      <c r="G4" s="386"/>
      <c r="H4" s="564"/>
      <c r="I4" s="386"/>
      <c r="J4" s="387"/>
    </row>
    <row r="5" spans="1:10" ht="20.25">
      <c r="A5" s="385"/>
      <c r="B5" s="388" t="s">
        <v>131</v>
      </c>
      <c r="C5" s="388"/>
      <c r="D5" s="388"/>
      <c r="E5" s="388"/>
      <c r="F5" s="386"/>
      <c r="G5" s="386"/>
      <c r="H5" s="564"/>
      <c r="I5" s="386"/>
      <c r="J5" s="387"/>
    </row>
    <row r="6" spans="1:10" ht="20.25">
      <c r="A6" s="385"/>
      <c r="B6" s="388" t="s">
        <v>639</v>
      </c>
      <c r="C6" s="388"/>
      <c r="D6" s="388"/>
      <c r="E6" s="388"/>
      <c r="F6" s="386">
        <v>0</v>
      </c>
      <c r="G6" s="386"/>
      <c r="H6" s="564"/>
      <c r="I6" s="386"/>
      <c r="J6" s="387"/>
    </row>
    <row r="7" spans="1:10" ht="81">
      <c r="A7" s="387" t="s">
        <v>132</v>
      </c>
      <c r="B7" s="387" t="s">
        <v>133</v>
      </c>
      <c r="C7" s="387" t="s">
        <v>134</v>
      </c>
      <c r="D7" s="464" t="s">
        <v>135</v>
      </c>
      <c r="E7" s="389" t="s">
        <v>136</v>
      </c>
      <c r="F7" s="389" t="s">
        <v>137</v>
      </c>
      <c r="G7" s="389" t="s">
        <v>138</v>
      </c>
      <c r="H7" s="565" t="s">
        <v>139</v>
      </c>
      <c r="I7" s="389" t="s">
        <v>140</v>
      </c>
      <c r="J7" s="387" t="s">
        <v>142</v>
      </c>
    </row>
    <row r="8" spans="1:10" ht="20.25">
      <c r="A8" s="387"/>
      <c r="B8" s="390" t="s">
        <v>475</v>
      </c>
      <c r="C8" s="391"/>
      <c r="D8" s="391"/>
      <c r="E8" s="391"/>
      <c r="F8" s="391"/>
      <c r="G8" s="391"/>
      <c r="H8" s="391"/>
      <c r="I8" s="391"/>
      <c r="J8" s="392"/>
    </row>
    <row r="9" spans="1:10" ht="84">
      <c r="A9" s="393">
        <v>1</v>
      </c>
      <c r="B9" s="394" t="s">
        <v>631</v>
      </c>
      <c r="C9" s="393" t="s">
        <v>632</v>
      </c>
      <c r="D9" s="466">
        <v>0</v>
      </c>
      <c r="E9" s="395">
        <v>70000000</v>
      </c>
      <c r="F9" s="395">
        <v>0</v>
      </c>
      <c r="G9" s="395">
        <v>0</v>
      </c>
      <c r="H9" s="566">
        <v>0</v>
      </c>
      <c r="I9" s="395">
        <v>0</v>
      </c>
      <c r="J9" s="393" t="s">
        <v>181</v>
      </c>
    </row>
    <row r="10" spans="1:10" ht="21">
      <c r="A10" s="393"/>
      <c r="B10" s="387" t="s">
        <v>144</v>
      </c>
      <c r="C10" s="387"/>
      <c r="D10" s="464"/>
      <c r="E10" s="389">
        <f>SUM(E9:E9)</f>
        <v>70000000</v>
      </c>
      <c r="F10" s="389">
        <f>SUM(F9:F9)</f>
        <v>0</v>
      </c>
      <c r="G10" s="389">
        <f>SUM(G9:G9)</f>
        <v>0</v>
      </c>
      <c r="H10" s="565">
        <f>SUM(H9:H9)</f>
        <v>0</v>
      </c>
      <c r="I10" s="389">
        <f>SUM(I9:I9)</f>
        <v>0</v>
      </c>
      <c r="J10" s="393"/>
    </row>
    <row r="11" spans="1:10" ht="21">
      <c r="A11" s="393">
        <v>1.1</v>
      </c>
      <c r="B11" s="396" t="s">
        <v>605</v>
      </c>
      <c r="C11" s="397"/>
      <c r="D11" s="603"/>
      <c r="E11" s="398"/>
      <c r="F11" s="399"/>
      <c r="G11" s="399"/>
      <c r="H11" s="567"/>
      <c r="I11" s="399"/>
      <c r="J11" s="393"/>
    </row>
    <row r="12" spans="1:10" ht="21">
      <c r="A12" s="393"/>
      <c r="B12" s="385" t="s">
        <v>241</v>
      </c>
      <c r="C12" s="385"/>
      <c r="D12" s="602"/>
      <c r="E12" s="386">
        <v>0</v>
      </c>
      <c r="F12" s="386">
        <v>0</v>
      </c>
      <c r="G12" s="399"/>
      <c r="H12" s="567"/>
      <c r="I12" s="399"/>
      <c r="J12" s="393"/>
    </row>
    <row r="13" spans="1:10" ht="21">
      <c r="A13" s="393"/>
      <c r="B13" s="385" t="s">
        <v>145</v>
      </c>
      <c r="C13" s="385"/>
      <c r="D13" s="602"/>
      <c r="E13" s="386">
        <v>25687650.44</v>
      </c>
      <c r="F13" s="386"/>
      <c r="G13" s="399"/>
      <c r="H13" s="567"/>
      <c r="I13" s="399"/>
      <c r="J13" s="393"/>
    </row>
    <row r="14" spans="1:10" ht="21">
      <c r="A14" s="393"/>
      <c r="B14" s="385" t="s">
        <v>146</v>
      </c>
      <c r="C14" s="385"/>
      <c r="D14" s="602"/>
      <c r="E14" s="386">
        <v>0</v>
      </c>
      <c r="F14" s="399"/>
      <c r="G14" s="399"/>
      <c r="H14" s="567"/>
      <c r="I14" s="399"/>
      <c r="J14" s="393"/>
    </row>
    <row r="15" spans="1:10" ht="21">
      <c r="A15" s="393"/>
      <c r="B15" s="385" t="s">
        <v>147</v>
      </c>
      <c r="C15" s="385"/>
      <c r="D15" s="602"/>
      <c r="E15" s="386">
        <v>25687650.44</v>
      </c>
      <c r="F15" s="399"/>
      <c r="G15" s="399"/>
      <c r="H15" s="567"/>
      <c r="I15" s="399"/>
      <c r="J15" s="393"/>
    </row>
    <row r="16" spans="1:10" ht="81">
      <c r="A16" s="393"/>
      <c r="B16" s="400" t="s">
        <v>133</v>
      </c>
      <c r="C16" s="400" t="s">
        <v>134</v>
      </c>
      <c r="D16" s="464" t="s">
        <v>135</v>
      </c>
      <c r="E16" s="389" t="s">
        <v>136</v>
      </c>
      <c r="F16" s="389" t="s">
        <v>137</v>
      </c>
      <c r="G16" s="389" t="s">
        <v>138</v>
      </c>
      <c r="H16" s="565" t="s">
        <v>139</v>
      </c>
      <c r="I16" s="389" t="s">
        <v>140</v>
      </c>
      <c r="J16" s="387" t="s">
        <v>149</v>
      </c>
    </row>
    <row r="17" spans="1:10" ht="42">
      <c r="A17" s="393">
        <v>1</v>
      </c>
      <c r="B17" s="401" t="s">
        <v>814</v>
      </c>
      <c r="C17" s="401" t="s">
        <v>633</v>
      </c>
      <c r="D17" s="604">
        <v>45</v>
      </c>
      <c r="E17" s="399">
        <v>10000000</v>
      </c>
      <c r="F17" s="399">
        <v>10000000</v>
      </c>
      <c r="G17" s="399">
        <v>10000000</v>
      </c>
      <c r="H17" s="568">
        <v>100</v>
      </c>
      <c r="I17" s="399">
        <v>0</v>
      </c>
      <c r="J17" s="393" t="s">
        <v>69</v>
      </c>
    </row>
    <row r="18" spans="1:10" ht="42">
      <c r="A18" s="393">
        <v>2</v>
      </c>
      <c r="B18" s="401" t="s">
        <v>815</v>
      </c>
      <c r="C18" s="401" t="s">
        <v>634</v>
      </c>
      <c r="D18" s="604">
        <v>65</v>
      </c>
      <c r="E18" s="399">
        <v>10000000</v>
      </c>
      <c r="F18" s="399">
        <v>10000000</v>
      </c>
      <c r="G18" s="399">
        <v>10000000</v>
      </c>
      <c r="H18" s="568">
        <v>100</v>
      </c>
      <c r="I18" s="399"/>
      <c r="J18" s="393" t="s">
        <v>69</v>
      </c>
    </row>
    <row r="19" spans="1:10" ht="42">
      <c r="A19" s="393">
        <v>3</v>
      </c>
      <c r="B19" s="401" t="s">
        <v>816</v>
      </c>
      <c r="C19" s="401" t="s">
        <v>635</v>
      </c>
      <c r="D19" s="604">
        <v>85</v>
      </c>
      <c r="E19" s="399">
        <v>5000000</v>
      </c>
      <c r="F19" s="399">
        <v>5000000</v>
      </c>
      <c r="G19" s="399">
        <v>5000000</v>
      </c>
      <c r="H19" s="568">
        <v>100</v>
      </c>
      <c r="I19" s="399"/>
      <c r="J19" s="393" t="s">
        <v>69</v>
      </c>
    </row>
    <row r="20" spans="1:10" ht="42">
      <c r="A20" s="393">
        <v>4</v>
      </c>
      <c r="B20" s="401" t="s">
        <v>817</v>
      </c>
      <c r="C20" s="401" t="s">
        <v>636</v>
      </c>
      <c r="D20" s="604">
        <v>90</v>
      </c>
      <c r="E20" s="399">
        <v>600000</v>
      </c>
      <c r="F20" s="399">
        <v>600000</v>
      </c>
      <c r="G20" s="399">
        <v>600000</v>
      </c>
      <c r="H20" s="568">
        <v>100</v>
      </c>
      <c r="I20" s="399"/>
      <c r="J20" s="393" t="s">
        <v>69</v>
      </c>
    </row>
    <row r="21" spans="1:10" ht="21">
      <c r="A21" s="393"/>
      <c r="B21" s="400" t="s">
        <v>162</v>
      </c>
      <c r="C21" s="400"/>
      <c r="D21" s="602"/>
      <c r="E21" s="386">
        <f>SUM(E17:E20)</f>
        <v>25600000</v>
      </c>
      <c r="F21" s="386">
        <f>SUM(F17:F20)</f>
        <v>25600000</v>
      </c>
      <c r="G21" s="386">
        <f>SUM(G17:G20)</f>
        <v>25600000</v>
      </c>
      <c r="H21" s="569"/>
      <c r="I21" s="386"/>
      <c r="J21" s="387"/>
    </row>
    <row r="22" spans="1:10" ht="21">
      <c r="A22" s="393"/>
      <c r="B22" s="385"/>
      <c r="C22" s="385"/>
      <c r="D22" s="602"/>
      <c r="E22" s="386"/>
      <c r="F22" s="399"/>
      <c r="G22" s="399"/>
      <c r="H22" s="567"/>
      <c r="I22" s="399"/>
      <c r="J22" s="393"/>
    </row>
    <row r="23" spans="1:10" ht="81">
      <c r="A23" s="393"/>
      <c r="B23" s="387" t="s">
        <v>133</v>
      </c>
      <c r="C23" s="387" t="s">
        <v>134</v>
      </c>
      <c r="D23" s="464" t="s">
        <v>135</v>
      </c>
      <c r="E23" s="389" t="s">
        <v>136</v>
      </c>
      <c r="F23" s="389" t="s">
        <v>137</v>
      </c>
      <c r="G23" s="389" t="s">
        <v>138</v>
      </c>
      <c r="H23" s="565" t="s">
        <v>139</v>
      </c>
      <c r="I23" s="389" t="s">
        <v>140</v>
      </c>
      <c r="J23" s="387" t="s">
        <v>149</v>
      </c>
    </row>
    <row r="24" spans="1:10" ht="147">
      <c r="A24" s="393">
        <v>1</v>
      </c>
      <c r="B24" s="393" t="s">
        <v>818</v>
      </c>
      <c r="C24" s="403" t="s">
        <v>637</v>
      </c>
      <c r="D24" s="604">
        <v>75</v>
      </c>
      <c r="E24" s="399">
        <v>66600000</v>
      </c>
      <c r="F24" s="399">
        <f>E24</f>
        <v>66600000</v>
      </c>
      <c r="G24" s="399">
        <v>37806300</v>
      </c>
      <c r="H24" s="567">
        <f>G24/F24*100</f>
        <v>56.766216216216215</v>
      </c>
      <c r="I24" s="399">
        <f>F24-G24</f>
        <v>28793700</v>
      </c>
      <c r="J24" s="393" t="s">
        <v>180</v>
      </c>
    </row>
    <row r="25" spans="1:10" ht="126">
      <c r="A25" s="393">
        <v>2</v>
      </c>
      <c r="B25" s="393" t="s">
        <v>819</v>
      </c>
      <c r="C25" s="403" t="s">
        <v>638</v>
      </c>
      <c r="D25" s="604">
        <v>80</v>
      </c>
      <c r="E25" s="399">
        <v>66600000</v>
      </c>
      <c r="F25" s="399">
        <f>E25</f>
        <v>66600000</v>
      </c>
      <c r="G25" s="399">
        <v>35901300</v>
      </c>
      <c r="H25" s="567">
        <f>G25/F25*100</f>
        <v>53.905855855855854</v>
      </c>
      <c r="I25" s="399">
        <f>F25-G25</f>
        <v>30698700</v>
      </c>
      <c r="J25" s="393" t="s">
        <v>180</v>
      </c>
    </row>
    <row r="26" spans="1:10" ht="21">
      <c r="A26" s="393"/>
      <c r="B26" s="404" t="s">
        <v>197</v>
      </c>
      <c r="C26" s="404"/>
      <c r="D26" s="605"/>
      <c r="E26" s="406">
        <f>SUM(E24:E25)</f>
        <v>133200000</v>
      </c>
      <c r="F26" s="406">
        <f>SUM(F24:F25)</f>
        <v>133200000</v>
      </c>
      <c r="G26" s="406">
        <f>SUM(G24:G25)</f>
        <v>73707600</v>
      </c>
      <c r="H26" s="570"/>
      <c r="I26" s="406">
        <f>SUM(I24:I25)</f>
        <v>59492400</v>
      </c>
      <c r="J26" s="404"/>
    </row>
    <row r="27" spans="1:10" ht="21">
      <c r="A27" s="407"/>
      <c r="B27" s="408"/>
      <c r="C27" s="408"/>
      <c r="D27" s="606"/>
      <c r="E27" s="409"/>
      <c r="F27" s="409"/>
      <c r="G27" s="409"/>
      <c r="H27" s="571"/>
      <c r="I27" s="409"/>
      <c r="J27" s="408"/>
    </row>
    <row r="28" spans="1:10" ht="21">
      <c r="A28" s="385">
        <v>2.1</v>
      </c>
      <c r="B28" s="385" t="s">
        <v>606</v>
      </c>
      <c r="C28" s="385"/>
      <c r="D28" s="602"/>
      <c r="E28" s="385"/>
      <c r="F28" s="399"/>
      <c r="G28" s="399"/>
      <c r="H28" s="567"/>
      <c r="I28" s="399"/>
      <c r="J28" s="393"/>
    </row>
    <row r="29" spans="1:10" ht="21">
      <c r="A29" s="385"/>
      <c r="B29" s="385" t="s">
        <v>241</v>
      </c>
      <c r="C29" s="385"/>
      <c r="D29" s="602"/>
      <c r="E29" s="386">
        <v>0</v>
      </c>
      <c r="F29" s="386">
        <v>0</v>
      </c>
      <c r="G29" s="399"/>
      <c r="H29" s="567"/>
      <c r="I29" s="399"/>
      <c r="J29" s="393"/>
    </row>
    <row r="30" spans="1:10" ht="21">
      <c r="A30" s="385"/>
      <c r="B30" s="385" t="s">
        <v>145</v>
      </c>
      <c r="C30" s="385"/>
      <c r="D30" s="602"/>
      <c r="E30" s="386">
        <v>33500000</v>
      </c>
      <c r="F30" s="386"/>
      <c r="G30" s="399"/>
      <c r="H30" s="567"/>
      <c r="I30" s="399"/>
      <c r="J30" s="393"/>
    </row>
    <row r="31" spans="1:10" ht="21">
      <c r="A31" s="385"/>
      <c r="B31" s="385" t="s">
        <v>146</v>
      </c>
      <c r="C31" s="385"/>
      <c r="D31" s="602"/>
      <c r="E31" s="386">
        <f>E30</f>
        <v>33500000</v>
      </c>
      <c r="F31" s="399"/>
      <c r="G31" s="399"/>
      <c r="H31" s="567"/>
      <c r="I31" s="399"/>
      <c r="J31" s="393"/>
    </row>
    <row r="32" spans="1:10" ht="21">
      <c r="A32" s="385"/>
      <c r="B32" s="385" t="s">
        <v>147</v>
      </c>
      <c r="C32" s="385"/>
      <c r="D32" s="602"/>
      <c r="E32" s="386">
        <v>33500000</v>
      </c>
      <c r="F32" s="399"/>
      <c r="G32" s="399"/>
      <c r="H32" s="567"/>
      <c r="I32" s="399"/>
      <c r="J32" s="393"/>
    </row>
    <row r="33" spans="1:10" ht="21">
      <c r="A33" s="385"/>
      <c r="B33" s="385" t="s">
        <v>140</v>
      </c>
      <c r="C33" s="385"/>
      <c r="D33" s="602"/>
      <c r="E33" s="386">
        <f>E31-E32</f>
        <v>0</v>
      </c>
      <c r="F33" s="399"/>
      <c r="G33" s="399"/>
      <c r="H33" s="567"/>
      <c r="I33" s="399"/>
      <c r="J33" s="393"/>
    </row>
    <row r="34" spans="1:10" ht="81">
      <c r="A34" s="385"/>
      <c r="B34" s="387" t="s">
        <v>133</v>
      </c>
      <c r="C34" s="387" t="s">
        <v>134</v>
      </c>
      <c r="D34" s="464" t="s">
        <v>135</v>
      </c>
      <c r="E34" s="389" t="s">
        <v>136</v>
      </c>
      <c r="F34" s="389" t="s">
        <v>137</v>
      </c>
      <c r="G34" s="389" t="s">
        <v>138</v>
      </c>
      <c r="H34" s="565" t="s">
        <v>139</v>
      </c>
      <c r="I34" s="389" t="s">
        <v>140</v>
      </c>
      <c r="J34" s="387" t="s">
        <v>149</v>
      </c>
    </row>
    <row r="35" spans="1:10" ht="84">
      <c r="A35" s="385">
        <v>1</v>
      </c>
      <c r="B35" s="393" t="s">
        <v>820</v>
      </c>
      <c r="C35" s="393" t="s">
        <v>674</v>
      </c>
      <c r="D35" s="604">
        <v>70</v>
      </c>
      <c r="E35" s="399">
        <v>5000000</v>
      </c>
      <c r="F35" s="399">
        <v>5000000</v>
      </c>
      <c r="G35" s="399">
        <v>5000000</v>
      </c>
      <c r="H35" s="567">
        <f>G35/F35%</f>
        <v>100</v>
      </c>
      <c r="I35" s="399">
        <f>F35-G35</f>
        <v>0</v>
      </c>
      <c r="J35" s="393" t="s">
        <v>180</v>
      </c>
    </row>
    <row r="36" spans="1:10" ht="105">
      <c r="A36" s="385">
        <v>2</v>
      </c>
      <c r="B36" s="393" t="s">
        <v>821</v>
      </c>
      <c r="C36" s="393" t="s">
        <v>675</v>
      </c>
      <c r="D36" s="604">
        <v>50</v>
      </c>
      <c r="E36" s="399">
        <v>17000000</v>
      </c>
      <c r="F36" s="399">
        <v>17000000</v>
      </c>
      <c r="G36" s="399">
        <v>17000000</v>
      </c>
      <c r="H36" s="567">
        <f>G36/F36%</f>
        <v>100</v>
      </c>
      <c r="I36" s="399">
        <f>F36-G36</f>
        <v>0</v>
      </c>
      <c r="J36" s="393" t="s">
        <v>676</v>
      </c>
    </row>
    <row r="37" spans="1:10" ht="84">
      <c r="A37" s="385">
        <v>3</v>
      </c>
      <c r="B37" s="393" t="s">
        <v>822</v>
      </c>
      <c r="C37" s="393" t="s">
        <v>677</v>
      </c>
      <c r="D37" s="604">
        <v>85</v>
      </c>
      <c r="E37" s="399">
        <v>4765737.29</v>
      </c>
      <c r="F37" s="399">
        <v>4765737.29</v>
      </c>
      <c r="G37" s="399">
        <v>3500000</v>
      </c>
      <c r="H37" s="567">
        <f>G37/F37%</f>
        <v>73.44089250039211</v>
      </c>
      <c r="I37" s="399">
        <f>F37-G37</f>
        <v>1265737.29</v>
      </c>
      <c r="J37" s="393" t="s">
        <v>180</v>
      </c>
    </row>
    <row r="38" spans="1:10" ht="105">
      <c r="A38" s="385">
        <v>4</v>
      </c>
      <c r="B38" s="393" t="s">
        <v>823</v>
      </c>
      <c r="C38" s="393" t="s">
        <v>678</v>
      </c>
      <c r="D38" s="604">
        <v>70</v>
      </c>
      <c r="E38" s="399">
        <v>10000000</v>
      </c>
      <c r="F38" s="399">
        <v>10000000</v>
      </c>
      <c r="G38" s="399">
        <v>8000000</v>
      </c>
      <c r="H38" s="567">
        <f>G38/F38%</f>
        <v>80</v>
      </c>
      <c r="I38" s="399">
        <f>F38-G38</f>
        <v>2000000</v>
      </c>
      <c r="J38" s="393" t="s">
        <v>180</v>
      </c>
    </row>
    <row r="39" spans="1:10" ht="21">
      <c r="A39" s="385"/>
      <c r="B39" s="410" t="s">
        <v>144</v>
      </c>
      <c r="C39" s="410"/>
      <c r="D39" s="410"/>
      <c r="E39" s="386">
        <f>SUM(E35:E38)</f>
        <v>36765737.29</v>
      </c>
      <c r="F39" s="386">
        <f>SUM(F35:F38)</f>
        <v>36765737.29</v>
      </c>
      <c r="G39" s="386">
        <f>SUM(G35:G38)</f>
        <v>33500000</v>
      </c>
      <c r="H39" s="564">
        <v>0</v>
      </c>
      <c r="I39" s="386">
        <f>SUM(I35:I38)</f>
        <v>3265737.29</v>
      </c>
      <c r="J39" s="393"/>
    </row>
    <row r="40" spans="1:10" ht="21">
      <c r="A40" s="385">
        <v>2.2</v>
      </c>
      <c r="B40" s="388" t="s">
        <v>917</v>
      </c>
      <c r="C40" s="388"/>
      <c r="D40" s="388"/>
      <c r="E40" s="388"/>
      <c r="F40" s="399"/>
      <c r="G40" s="399"/>
      <c r="H40" s="567"/>
      <c r="I40" s="399"/>
      <c r="J40" s="393"/>
    </row>
    <row r="41" spans="1:10" ht="21">
      <c r="A41" s="385"/>
      <c r="B41" s="385" t="s">
        <v>241</v>
      </c>
      <c r="C41" s="385"/>
      <c r="D41" s="602"/>
      <c r="E41" s="386">
        <v>80000000</v>
      </c>
      <c r="F41" s="386">
        <v>0</v>
      </c>
      <c r="G41" s="399"/>
      <c r="H41" s="567"/>
      <c r="I41" s="399"/>
      <c r="J41" s="393"/>
    </row>
    <row r="42" spans="1:10" ht="21">
      <c r="A42" s="385"/>
      <c r="B42" s="385" t="s">
        <v>251</v>
      </c>
      <c r="C42" s="385"/>
      <c r="D42" s="602"/>
      <c r="E42" s="386">
        <v>0</v>
      </c>
      <c r="F42" s="386"/>
      <c r="G42" s="399"/>
      <c r="H42" s="567"/>
      <c r="I42" s="399"/>
      <c r="J42" s="393"/>
    </row>
    <row r="43" spans="1:10" ht="21">
      <c r="A43" s="385"/>
      <c r="B43" s="385" t="s">
        <v>347</v>
      </c>
      <c r="C43" s="385"/>
      <c r="D43" s="602"/>
      <c r="E43" s="386">
        <v>0</v>
      </c>
      <c r="F43" s="386"/>
      <c r="G43" s="399"/>
      <c r="H43" s="567"/>
      <c r="I43" s="399"/>
      <c r="J43" s="393"/>
    </row>
    <row r="44" spans="1:10" ht="21">
      <c r="A44" s="385"/>
      <c r="B44" s="385" t="s">
        <v>146</v>
      </c>
      <c r="C44" s="385"/>
      <c r="D44" s="602"/>
      <c r="E44" s="386">
        <f>E42+E43</f>
        <v>0</v>
      </c>
      <c r="F44" s="399"/>
      <c r="G44" s="399"/>
      <c r="H44" s="567"/>
      <c r="I44" s="399"/>
      <c r="J44" s="393"/>
    </row>
    <row r="45" spans="1:10" ht="21">
      <c r="A45" s="385"/>
      <c r="B45" s="385" t="s">
        <v>147</v>
      </c>
      <c r="C45" s="385"/>
      <c r="D45" s="602"/>
      <c r="E45" s="386">
        <v>0</v>
      </c>
      <c r="F45" s="399"/>
      <c r="G45" s="399"/>
      <c r="H45" s="567"/>
      <c r="I45" s="399"/>
      <c r="J45" s="393"/>
    </row>
    <row r="46" spans="1:10" ht="21">
      <c r="A46" s="385"/>
      <c r="B46" s="384" t="s">
        <v>639</v>
      </c>
      <c r="C46" s="384"/>
      <c r="D46" s="384"/>
      <c r="E46" s="386">
        <f>E44-E45</f>
        <v>0</v>
      </c>
      <c r="F46" s="399"/>
      <c r="G46" s="399"/>
      <c r="H46" s="567"/>
      <c r="I46" s="399"/>
      <c r="J46" s="393"/>
    </row>
    <row r="47" spans="1:10" ht="81">
      <c r="A47" s="385"/>
      <c r="B47" s="387" t="s">
        <v>133</v>
      </c>
      <c r="C47" s="387" t="s">
        <v>134</v>
      </c>
      <c r="D47" s="464" t="s">
        <v>135</v>
      </c>
      <c r="E47" s="389" t="s">
        <v>136</v>
      </c>
      <c r="F47" s="389" t="s">
        <v>137</v>
      </c>
      <c r="G47" s="389" t="s">
        <v>138</v>
      </c>
      <c r="H47" s="565" t="s">
        <v>139</v>
      </c>
      <c r="I47" s="389" t="s">
        <v>140</v>
      </c>
      <c r="J47" s="387" t="s">
        <v>149</v>
      </c>
    </row>
    <row r="48" spans="1:10" ht="63">
      <c r="A48" s="385">
        <v>1</v>
      </c>
      <c r="B48" s="393" t="s">
        <v>824</v>
      </c>
      <c r="C48" s="393" t="s">
        <v>193</v>
      </c>
      <c r="D48" s="604">
        <v>0</v>
      </c>
      <c r="E48" s="395">
        <v>80000000</v>
      </c>
      <c r="F48" s="395">
        <v>0</v>
      </c>
      <c r="G48" s="395">
        <v>0</v>
      </c>
      <c r="H48" s="568">
        <v>0</v>
      </c>
      <c r="I48" s="399">
        <v>0</v>
      </c>
      <c r="J48" s="393" t="s">
        <v>679</v>
      </c>
    </row>
    <row r="49" spans="1:10" ht="20.25">
      <c r="A49" s="385"/>
      <c r="B49" s="387" t="s">
        <v>150</v>
      </c>
      <c r="C49" s="385"/>
      <c r="D49" s="602"/>
      <c r="E49" s="389">
        <f>SUM(E48:E48)</f>
        <v>80000000</v>
      </c>
      <c r="F49" s="389">
        <f>SUM(F48)</f>
        <v>0</v>
      </c>
      <c r="G49" s="386"/>
      <c r="H49" s="564"/>
      <c r="I49" s="386">
        <f>G48</f>
        <v>0</v>
      </c>
      <c r="J49" s="387"/>
    </row>
    <row r="50" spans="1:10" ht="20.25">
      <c r="A50" s="385">
        <v>3</v>
      </c>
      <c r="B50" s="411" t="s">
        <v>171</v>
      </c>
      <c r="C50" s="412"/>
      <c r="D50" s="412"/>
      <c r="E50" s="412"/>
      <c r="F50" s="412"/>
      <c r="G50" s="412"/>
      <c r="H50" s="412"/>
      <c r="I50" s="413"/>
      <c r="J50" s="404"/>
    </row>
    <row r="51" spans="1:10" ht="21">
      <c r="A51" s="385"/>
      <c r="B51" s="414" t="s">
        <v>375</v>
      </c>
      <c r="C51" s="415"/>
      <c r="D51" s="605"/>
      <c r="E51" s="406">
        <v>897476000</v>
      </c>
      <c r="F51" s="406"/>
      <c r="G51" s="406" t="s">
        <v>430</v>
      </c>
      <c r="H51" s="572"/>
      <c r="I51" s="406" t="s">
        <v>208</v>
      </c>
      <c r="J51" s="404"/>
    </row>
    <row r="52" spans="1:10" ht="21">
      <c r="A52" s="385"/>
      <c r="B52" s="417" t="s">
        <v>232</v>
      </c>
      <c r="C52" s="418"/>
      <c r="D52" s="605"/>
      <c r="E52" s="406"/>
      <c r="F52" s="406"/>
      <c r="G52" s="419">
        <v>43047</v>
      </c>
      <c r="H52" s="572"/>
      <c r="I52" s="420">
        <v>574173</v>
      </c>
      <c r="J52" s="404"/>
    </row>
    <row r="53" spans="1:10" ht="21">
      <c r="A53" s="385"/>
      <c r="B53" s="417" t="s">
        <v>210</v>
      </c>
      <c r="C53" s="418"/>
      <c r="D53" s="605"/>
      <c r="E53" s="406">
        <v>366710353.38</v>
      </c>
      <c r="F53" s="406"/>
      <c r="G53" s="419">
        <v>43075</v>
      </c>
      <c r="H53" s="572"/>
      <c r="I53" s="420">
        <v>574174</v>
      </c>
      <c r="J53" s="404"/>
    </row>
    <row r="54" spans="1:10" ht="21">
      <c r="A54" s="385"/>
      <c r="B54" s="417" t="s">
        <v>376</v>
      </c>
      <c r="C54" s="418"/>
      <c r="D54" s="605"/>
      <c r="E54" s="406">
        <f>E53+E52</f>
        <v>366710353.38</v>
      </c>
      <c r="F54" s="406"/>
      <c r="G54" s="419">
        <v>43199</v>
      </c>
      <c r="H54" s="572"/>
      <c r="I54" s="420">
        <v>574175</v>
      </c>
      <c r="J54" s="404"/>
    </row>
    <row r="55" spans="1:10" ht="20.25">
      <c r="A55" s="385"/>
      <c r="B55" s="417" t="s">
        <v>377</v>
      </c>
      <c r="C55" s="418"/>
      <c r="D55" s="605"/>
      <c r="E55" s="386">
        <f>G82</f>
        <v>339591112.87</v>
      </c>
      <c r="F55" s="406"/>
      <c r="G55" s="406"/>
      <c r="H55" s="570"/>
      <c r="I55" s="406"/>
      <c r="J55" s="404"/>
    </row>
    <row r="56" spans="1:10" ht="20.25">
      <c r="A56" s="385"/>
      <c r="B56" s="411" t="s">
        <v>682</v>
      </c>
      <c r="C56" s="413"/>
      <c r="D56" s="605"/>
      <c r="E56" s="406">
        <f>I82</f>
        <v>106019508.50999999</v>
      </c>
      <c r="F56" s="406"/>
      <c r="G56" s="406"/>
      <c r="H56" s="573"/>
      <c r="I56" s="421"/>
      <c r="J56" s="404"/>
    </row>
    <row r="57" spans="1:10" ht="20.25">
      <c r="A57" s="385"/>
      <c r="B57" s="421"/>
      <c r="C57" s="421"/>
      <c r="D57" s="605"/>
      <c r="E57" s="406"/>
      <c r="F57" s="406"/>
      <c r="G57" s="406"/>
      <c r="H57" s="570"/>
      <c r="I57" s="406" t="s">
        <v>159</v>
      </c>
      <c r="J57" s="404"/>
    </row>
    <row r="58" spans="1:10" ht="20.25">
      <c r="A58" s="385"/>
      <c r="B58" s="422" t="s">
        <v>378</v>
      </c>
      <c r="C58" s="423"/>
      <c r="D58" s="423"/>
      <c r="E58" s="423"/>
      <c r="F58" s="423"/>
      <c r="G58" s="423"/>
      <c r="H58" s="423"/>
      <c r="I58" s="424"/>
      <c r="J58" s="404"/>
    </row>
    <row r="59" spans="1:10" ht="81">
      <c r="A59" s="402" t="s">
        <v>132</v>
      </c>
      <c r="B59" s="425" t="s">
        <v>379</v>
      </c>
      <c r="C59" s="426" t="s">
        <v>172</v>
      </c>
      <c r="D59" s="607" t="s">
        <v>154</v>
      </c>
      <c r="E59" s="426" t="s">
        <v>173</v>
      </c>
      <c r="F59" s="426" t="s">
        <v>380</v>
      </c>
      <c r="G59" s="426" t="s">
        <v>147</v>
      </c>
      <c r="H59" s="574" t="s">
        <v>168</v>
      </c>
      <c r="I59" s="426" t="s">
        <v>140</v>
      </c>
      <c r="J59" s="400" t="s">
        <v>149</v>
      </c>
    </row>
    <row r="60" spans="1:10" ht="84">
      <c r="A60" s="402">
        <v>1</v>
      </c>
      <c r="B60" s="427" t="s">
        <v>825</v>
      </c>
      <c r="C60" s="395" t="s">
        <v>39</v>
      </c>
      <c r="D60" s="604">
        <f aca="true" t="shared" si="0" ref="D60:D65">G60/F60*100</f>
        <v>93.11166666666666</v>
      </c>
      <c r="E60" s="428">
        <v>1200000</v>
      </c>
      <c r="F60" s="428">
        <v>1200000</v>
      </c>
      <c r="G60" s="399">
        <v>1117340</v>
      </c>
      <c r="H60" s="567">
        <f>G60/F60*100</f>
        <v>93.11166666666666</v>
      </c>
      <c r="I60" s="428">
        <f>F60-G60</f>
        <v>82660</v>
      </c>
      <c r="J60" s="429" t="s">
        <v>40</v>
      </c>
    </row>
    <row r="61" spans="1:10" ht="105">
      <c r="A61" s="402">
        <v>2</v>
      </c>
      <c r="B61" s="427" t="s">
        <v>826</v>
      </c>
      <c r="C61" s="395" t="s">
        <v>42</v>
      </c>
      <c r="D61" s="604">
        <f t="shared" si="0"/>
        <v>89.43425</v>
      </c>
      <c r="E61" s="428">
        <v>7000000</v>
      </c>
      <c r="F61" s="428">
        <v>7000000</v>
      </c>
      <c r="G61" s="399">
        <v>6260397.5</v>
      </c>
      <c r="H61" s="567">
        <f aca="true" t="shared" si="1" ref="H61:H67">G61/F61*100</f>
        <v>89.43425</v>
      </c>
      <c r="I61" s="428">
        <f aca="true" t="shared" si="2" ref="I61:I66">F61-G61</f>
        <v>739602.5</v>
      </c>
      <c r="J61" s="429" t="s">
        <v>42</v>
      </c>
    </row>
    <row r="62" spans="1:10" ht="315">
      <c r="A62" s="402">
        <v>3</v>
      </c>
      <c r="B62" s="427" t="s">
        <v>827</v>
      </c>
      <c r="C62" s="395" t="s">
        <v>211</v>
      </c>
      <c r="D62" s="604">
        <f t="shared" si="0"/>
        <v>97.66929432835822</v>
      </c>
      <c r="E62" s="428">
        <v>20100000</v>
      </c>
      <c r="F62" s="428">
        <v>20100000</v>
      </c>
      <c r="G62" s="399">
        <v>19631528.16</v>
      </c>
      <c r="H62" s="567">
        <f t="shared" si="1"/>
        <v>97.66929432835822</v>
      </c>
      <c r="I62" s="428">
        <f t="shared" si="2"/>
        <v>468471.83999999985</v>
      </c>
      <c r="J62" s="429" t="s">
        <v>431</v>
      </c>
    </row>
    <row r="63" spans="1:10" ht="315">
      <c r="A63" s="402">
        <v>4</v>
      </c>
      <c r="B63" s="427" t="s">
        <v>828</v>
      </c>
      <c r="C63" s="395" t="s">
        <v>44</v>
      </c>
      <c r="D63" s="604">
        <f t="shared" si="0"/>
        <v>94.23730640642903</v>
      </c>
      <c r="E63" s="428">
        <v>10680353.38</v>
      </c>
      <c r="F63" s="428">
        <v>10680353.38</v>
      </c>
      <c r="G63" s="430">
        <v>10064877.34</v>
      </c>
      <c r="H63" s="567">
        <f t="shared" si="1"/>
        <v>94.23730640642903</v>
      </c>
      <c r="I63" s="428">
        <f t="shared" si="2"/>
        <v>615476.040000001</v>
      </c>
      <c r="J63" s="393" t="s">
        <v>432</v>
      </c>
    </row>
    <row r="64" spans="1:10" ht="273">
      <c r="A64" s="402">
        <v>5</v>
      </c>
      <c r="B64" s="427" t="s">
        <v>829</v>
      </c>
      <c r="C64" s="395" t="s">
        <v>45</v>
      </c>
      <c r="D64" s="604">
        <f t="shared" si="0"/>
        <v>100</v>
      </c>
      <c r="E64" s="428">
        <v>2730000</v>
      </c>
      <c r="F64" s="428">
        <v>2730000</v>
      </c>
      <c r="G64" s="399">
        <v>2730000</v>
      </c>
      <c r="H64" s="567">
        <f>G64/F64*100</f>
        <v>100</v>
      </c>
      <c r="I64" s="428">
        <f t="shared" si="2"/>
        <v>0</v>
      </c>
      <c r="J64" s="395" t="s">
        <v>433</v>
      </c>
    </row>
    <row r="65" spans="1:10" ht="273">
      <c r="A65" s="402">
        <v>6</v>
      </c>
      <c r="B65" s="431" t="s">
        <v>830</v>
      </c>
      <c r="C65" s="395" t="s">
        <v>640</v>
      </c>
      <c r="D65" s="604">
        <f t="shared" si="0"/>
        <v>0</v>
      </c>
      <c r="E65" s="428">
        <v>20000000</v>
      </c>
      <c r="F65" s="428">
        <v>20000000</v>
      </c>
      <c r="G65" s="399">
        <v>0</v>
      </c>
      <c r="H65" s="567">
        <f>G65/F65*100</f>
        <v>0</v>
      </c>
      <c r="I65" s="428">
        <f t="shared" si="2"/>
        <v>20000000</v>
      </c>
      <c r="J65" s="395" t="s">
        <v>641</v>
      </c>
    </row>
    <row r="66" spans="1:10" ht="409.5">
      <c r="A66" s="402">
        <v>7</v>
      </c>
      <c r="B66" s="427" t="s">
        <v>831</v>
      </c>
      <c r="C66" s="432" t="s">
        <v>684</v>
      </c>
      <c r="D66" s="604">
        <v>100</v>
      </c>
      <c r="E66" s="428">
        <v>305000000</v>
      </c>
      <c r="F66" s="428">
        <v>305000000</v>
      </c>
      <c r="G66" s="395">
        <v>250363500</v>
      </c>
      <c r="H66" s="567">
        <f t="shared" si="1"/>
        <v>82.08639344262295</v>
      </c>
      <c r="I66" s="428">
        <f t="shared" si="2"/>
        <v>54636500</v>
      </c>
      <c r="J66" s="395" t="s">
        <v>685</v>
      </c>
    </row>
    <row r="67" spans="1:10" ht="21">
      <c r="A67" s="433" t="s">
        <v>178</v>
      </c>
      <c r="B67" s="433"/>
      <c r="C67" s="433"/>
      <c r="D67" s="602"/>
      <c r="E67" s="386">
        <f>SUM(E60:E66)</f>
        <v>366710353.38</v>
      </c>
      <c r="F67" s="386">
        <f>SUM(F60:F66)</f>
        <v>366710353.38</v>
      </c>
      <c r="G67" s="386">
        <f>SUM(G60:G66)</f>
        <v>290167643</v>
      </c>
      <c r="H67" s="567">
        <f t="shared" si="1"/>
        <v>79.12720225254088</v>
      </c>
      <c r="I67" s="386">
        <f>SUM(I60:I66)</f>
        <v>76542710.38</v>
      </c>
      <c r="J67" s="434"/>
    </row>
    <row r="68" spans="1:10" ht="21">
      <c r="A68" s="435"/>
      <c r="B68" s="436" t="s">
        <v>384</v>
      </c>
      <c r="C68" s="437"/>
      <c r="D68" s="608"/>
      <c r="E68" s="438"/>
      <c r="F68" s="438"/>
      <c r="G68" s="438"/>
      <c r="H68" s="575"/>
      <c r="I68" s="438"/>
      <c r="J68" s="439"/>
    </row>
    <row r="69" spans="1:10" ht="81">
      <c r="A69" s="385" t="s">
        <v>132</v>
      </c>
      <c r="B69" s="440" t="s">
        <v>379</v>
      </c>
      <c r="C69" s="389" t="s">
        <v>172</v>
      </c>
      <c r="D69" s="609" t="s">
        <v>154</v>
      </c>
      <c r="E69" s="389" t="s">
        <v>173</v>
      </c>
      <c r="F69" s="389" t="s">
        <v>174</v>
      </c>
      <c r="G69" s="386" t="s">
        <v>147</v>
      </c>
      <c r="H69" s="576" t="s">
        <v>168</v>
      </c>
      <c r="I69" s="386" t="s">
        <v>140</v>
      </c>
      <c r="J69" s="387" t="s">
        <v>149</v>
      </c>
    </row>
    <row r="70" spans="1:10" ht="105">
      <c r="A70" s="441">
        <v>1</v>
      </c>
      <c r="B70" s="427" t="s">
        <v>832</v>
      </c>
      <c r="C70" s="395" t="s">
        <v>185</v>
      </c>
      <c r="D70" s="604">
        <f>H70</f>
        <v>0</v>
      </c>
      <c r="E70" s="442">
        <v>18030000</v>
      </c>
      <c r="F70" s="442">
        <v>0</v>
      </c>
      <c r="G70" s="402">
        <v>0</v>
      </c>
      <c r="H70" s="577">
        <f>F70/E70*100</f>
        <v>0</v>
      </c>
      <c r="I70" s="443">
        <f>F70-G70</f>
        <v>0</v>
      </c>
      <c r="J70" s="395" t="s">
        <v>185</v>
      </c>
    </row>
    <row r="71" spans="1:10" ht="409.5">
      <c r="A71" s="441">
        <v>2</v>
      </c>
      <c r="B71" s="427" t="s">
        <v>833</v>
      </c>
      <c r="C71" s="393" t="s">
        <v>434</v>
      </c>
      <c r="D71" s="604">
        <f>H71</f>
        <v>70</v>
      </c>
      <c r="E71" s="399">
        <v>21565000</v>
      </c>
      <c r="F71" s="444">
        <v>22385040</v>
      </c>
      <c r="G71" s="430">
        <v>15753000</v>
      </c>
      <c r="H71" s="578">
        <v>70</v>
      </c>
      <c r="I71" s="443">
        <f aca="true" t="shared" si="3" ref="I71:I80">F71-G71</f>
        <v>6632040</v>
      </c>
      <c r="J71" s="393" t="s">
        <v>435</v>
      </c>
    </row>
    <row r="72" spans="1:10" ht="168">
      <c r="A72" s="441">
        <v>3</v>
      </c>
      <c r="B72" s="427" t="s">
        <v>834</v>
      </c>
      <c r="C72" s="445" t="s">
        <v>54</v>
      </c>
      <c r="D72" s="604">
        <f aca="true" t="shared" si="4" ref="D72:D80">G72/F72*100</f>
        <v>100</v>
      </c>
      <c r="E72" s="442">
        <v>2000000</v>
      </c>
      <c r="F72" s="442">
        <v>1000000</v>
      </c>
      <c r="G72" s="399">
        <v>1000000</v>
      </c>
      <c r="H72" s="579">
        <f aca="true" t="shared" si="5" ref="H71:H80">F72/E72*100</f>
        <v>50</v>
      </c>
      <c r="I72" s="443">
        <f t="shared" si="3"/>
        <v>0</v>
      </c>
      <c r="J72" s="445" t="s">
        <v>55</v>
      </c>
    </row>
    <row r="73" spans="1:10" ht="147">
      <c r="A73" s="441">
        <v>4</v>
      </c>
      <c r="B73" s="427" t="s">
        <v>836</v>
      </c>
      <c r="C73" s="393" t="s">
        <v>436</v>
      </c>
      <c r="D73" s="604">
        <f t="shared" si="4"/>
        <v>93.6094</v>
      </c>
      <c r="E73" s="442">
        <v>12000000</v>
      </c>
      <c r="F73" s="442">
        <v>5000000</v>
      </c>
      <c r="G73" s="399">
        <v>4680470</v>
      </c>
      <c r="H73" s="579">
        <f t="shared" si="5"/>
        <v>41.66666666666667</v>
      </c>
      <c r="I73" s="443">
        <f t="shared" si="3"/>
        <v>319530</v>
      </c>
      <c r="J73" s="393" t="s">
        <v>436</v>
      </c>
    </row>
    <row r="74" spans="1:10" ht="409.5">
      <c r="A74" s="441">
        <v>5</v>
      </c>
      <c r="B74" s="427" t="s">
        <v>835</v>
      </c>
      <c r="C74" s="446" t="s">
        <v>642</v>
      </c>
      <c r="D74" s="604">
        <f>H74</f>
        <v>0</v>
      </c>
      <c r="E74" s="447">
        <v>230000000</v>
      </c>
      <c r="F74" s="428">
        <v>0</v>
      </c>
      <c r="G74" s="399">
        <v>0</v>
      </c>
      <c r="H74" s="579">
        <f t="shared" si="5"/>
        <v>0</v>
      </c>
      <c r="I74" s="443">
        <f t="shared" si="3"/>
        <v>0</v>
      </c>
      <c r="J74" s="445" t="s">
        <v>643</v>
      </c>
    </row>
    <row r="75" spans="1:10" ht="63">
      <c r="A75" s="441">
        <v>6</v>
      </c>
      <c r="B75" s="448" t="s">
        <v>837</v>
      </c>
      <c r="C75" s="445" t="s">
        <v>185</v>
      </c>
      <c r="D75" s="604">
        <f>H75</f>
        <v>0</v>
      </c>
      <c r="E75" s="442">
        <v>251167000</v>
      </c>
      <c r="F75" s="428">
        <v>0</v>
      </c>
      <c r="G75" s="399">
        <v>0</v>
      </c>
      <c r="H75" s="579">
        <f t="shared" si="5"/>
        <v>0</v>
      </c>
      <c r="I75" s="443">
        <f t="shared" si="3"/>
        <v>0</v>
      </c>
      <c r="J75" s="445" t="s">
        <v>185</v>
      </c>
    </row>
    <row r="76" spans="1:10" ht="63">
      <c r="A76" s="441">
        <v>7</v>
      </c>
      <c r="B76" s="393" t="s">
        <v>838</v>
      </c>
      <c r="C76" s="445" t="s">
        <v>185</v>
      </c>
      <c r="D76" s="604">
        <f>H76</f>
        <v>0</v>
      </c>
      <c r="E76" s="442">
        <v>73000000</v>
      </c>
      <c r="F76" s="428"/>
      <c r="G76" s="399"/>
      <c r="H76" s="579">
        <f t="shared" si="5"/>
        <v>0</v>
      </c>
      <c r="I76" s="443">
        <f t="shared" si="3"/>
        <v>0</v>
      </c>
      <c r="J76" s="445" t="s">
        <v>185</v>
      </c>
    </row>
    <row r="77" spans="1:10" ht="336">
      <c r="A77" s="441">
        <v>8</v>
      </c>
      <c r="B77" s="401" t="s">
        <v>841</v>
      </c>
      <c r="C77" s="445" t="s">
        <v>644</v>
      </c>
      <c r="D77" s="604">
        <f>H77</f>
        <v>12.055208213993655</v>
      </c>
      <c r="E77" s="442">
        <v>253129000</v>
      </c>
      <c r="F77" s="428">
        <v>30515228</v>
      </c>
      <c r="G77" s="449">
        <v>9293516.96</v>
      </c>
      <c r="H77" s="579">
        <f t="shared" si="5"/>
        <v>12.055208213993655</v>
      </c>
      <c r="I77" s="443">
        <f t="shared" si="3"/>
        <v>21221711.04</v>
      </c>
      <c r="J77" s="445"/>
    </row>
    <row r="78" spans="1:10" ht="84">
      <c r="A78" s="441">
        <v>9</v>
      </c>
      <c r="B78" s="450" t="s">
        <v>839</v>
      </c>
      <c r="C78" s="402" t="s">
        <v>185</v>
      </c>
      <c r="D78" s="604">
        <f>H78</f>
        <v>0</v>
      </c>
      <c r="E78" s="442">
        <v>3985000</v>
      </c>
      <c r="F78" s="428">
        <v>0</v>
      </c>
      <c r="G78" s="399">
        <v>0</v>
      </c>
      <c r="H78" s="579">
        <f t="shared" si="5"/>
        <v>0</v>
      </c>
      <c r="I78" s="443">
        <f t="shared" si="3"/>
        <v>0</v>
      </c>
      <c r="J78" s="393" t="s">
        <v>185</v>
      </c>
    </row>
    <row r="79" spans="1:10" ht="105">
      <c r="A79" s="441">
        <v>10</v>
      </c>
      <c r="B79" s="450" t="s">
        <v>840</v>
      </c>
      <c r="C79" s="393" t="s">
        <v>645</v>
      </c>
      <c r="D79" s="604">
        <f t="shared" si="4"/>
        <v>56.549430333333326</v>
      </c>
      <c r="E79" s="442">
        <v>7600000</v>
      </c>
      <c r="F79" s="428">
        <v>3000000</v>
      </c>
      <c r="G79" s="399">
        <v>1696482.91</v>
      </c>
      <c r="H79" s="579">
        <f t="shared" si="5"/>
        <v>39.473684210526315</v>
      </c>
      <c r="I79" s="443">
        <f t="shared" si="3"/>
        <v>1303517.09</v>
      </c>
      <c r="J79" s="393" t="s">
        <v>646</v>
      </c>
    </row>
    <row r="80" spans="1:10" ht="105">
      <c r="A80" s="441">
        <v>11</v>
      </c>
      <c r="B80" s="427" t="s">
        <v>842</v>
      </c>
      <c r="C80" s="393" t="s">
        <v>57</v>
      </c>
      <c r="D80" s="604">
        <f t="shared" si="4"/>
        <v>100</v>
      </c>
      <c r="E80" s="399">
        <v>25000000</v>
      </c>
      <c r="F80" s="428">
        <v>17000000</v>
      </c>
      <c r="G80" s="399">
        <v>17000000</v>
      </c>
      <c r="H80" s="579">
        <f t="shared" si="5"/>
        <v>68</v>
      </c>
      <c r="I80" s="443">
        <f t="shared" si="3"/>
        <v>0</v>
      </c>
      <c r="J80" s="445" t="s">
        <v>58</v>
      </c>
    </row>
    <row r="81" spans="1:10" ht="21">
      <c r="A81" s="451" t="s">
        <v>188</v>
      </c>
      <c r="B81" s="452"/>
      <c r="C81" s="452"/>
      <c r="D81" s="453"/>
      <c r="E81" s="454">
        <f>SUM(E70:E80)</f>
        <v>897476000</v>
      </c>
      <c r="F81" s="454">
        <f>SUM(F70:F80)</f>
        <v>78900268</v>
      </c>
      <c r="G81" s="454">
        <f>SUM(G71:G80)</f>
        <v>49423469.870000005</v>
      </c>
      <c r="H81" s="580"/>
      <c r="I81" s="455">
        <f>SUM(I70:I80)</f>
        <v>29476798.13</v>
      </c>
      <c r="J81" s="403"/>
    </row>
    <row r="82" spans="1:10" ht="21">
      <c r="A82" s="451" t="s">
        <v>144</v>
      </c>
      <c r="B82" s="452"/>
      <c r="C82" s="452"/>
      <c r="D82" s="453"/>
      <c r="E82" s="454">
        <f>E81+E67</f>
        <v>1264186353.38</v>
      </c>
      <c r="F82" s="454">
        <f>F81+F67</f>
        <v>445610621.38</v>
      </c>
      <c r="G82" s="454">
        <f>G81+G67</f>
        <v>339591112.87</v>
      </c>
      <c r="H82" s="581">
        <f>H81+H67</f>
        <v>79.12720225254088</v>
      </c>
      <c r="I82" s="454">
        <f>I81+I67</f>
        <v>106019508.50999999</v>
      </c>
      <c r="J82" s="456"/>
    </row>
    <row r="83" spans="1:10" ht="21">
      <c r="A83" s="405">
        <v>4</v>
      </c>
      <c r="B83" s="405" t="s">
        <v>113</v>
      </c>
      <c r="C83" s="405"/>
      <c r="D83" s="605"/>
      <c r="E83" s="454"/>
      <c r="F83" s="454"/>
      <c r="G83" s="454"/>
      <c r="H83" s="581"/>
      <c r="I83" s="454"/>
      <c r="J83" s="403"/>
    </row>
    <row r="84" spans="1:10" ht="21">
      <c r="A84" s="457"/>
      <c r="B84" s="385" t="s">
        <v>241</v>
      </c>
      <c r="C84" s="385"/>
      <c r="D84" s="602"/>
      <c r="E84" s="458">
        <v>414700000</v>
      </c>
      <c r="F84" s="459"/>
      <c r="G84" s="459"/>
      <c r="H84" s="582"/>
      <c r="I84" s="416"/>
      <c r="J84" s="403"/>
    </row>
    <row r="85" spans="1:10" ht="21">
      <c r="A85" s="457"/>
      <c r="B85" s="385" t="s">
        <v>347</v>
      </c>
      <c r="C85" s="385"/>
      <c r="D85" s="602"/>
      <c r="E85" s="458">
        <v>67650000</v>
      </c>
      <c r="F85" s="459"/>
      <c r="G85" s="459"/>
      <c r="H85" s="582"/>
      <c r="I85" s="416"/>
      <c r="J85" s="403"/>
    </row>
    <row r="86" spans="1:10" ht="21">
      <c r="A86" s="457"/>
      <c r="B86" s="385" t="s">
        <v>145</v>
      </c>
      <c r="C86" s="385"/>
      <c r="D86" s="602"/>
      <c r="E86" s="458">
        <v>393866000</v>
      </c>
      <c r="F86" s="459"/>
      <c r="G86" s="459"/>
      <c r="H86" s="582"/>
      <c r="I86" s="416"/>
      <c r="J86" s="403"/>
    </row>
    <row r="87" spans="1:10" ht="21">
      <c r="A87" s="457"/>
      <c r="B87" s="385" t="s">
        <v>147</v>
      </c>
      <c r="C87" s="385"/>
      <c r="D87" s="602"/>
      <c r="E87" s="460">
        <v>320166000</v>
      </c>
      <c r="F87" s="459"/>
      <c r="G87" s="459"/>
      <c r="H87" s="582"/>
      <c r="I87" s="416"/>
      <c r="J87" s="403"/>
    </row>
    <row r="88" spans="1:10" ht="21">
      <c r="A88" s="457"/>
      <c r="B88" s="461" t="s">
        <v>140</v>
      </c>
      <c r="C88" s="462"/>
      <c r="D88" s="458"/>
      <c r="E88" s="460">
        <f>E86-E87</f>
        <v>73700000</v>
      </c>
      <c r="F88" s="459"/>
      <c r="G88" s="459"/>
      <c r="H88" s="582"/>
      <c r="I88" s="416"/>
      <c r="J88" s="403"/>
    </row>
    <row r="89" spans="1:10" ht="21">
      <c r="A89" s="457"/>
      <c r="B89" s="463" t="s">
        <v>845</v>
      </c>
      <c r="C89" s="463"/>
      <c r="D89" s="610"/>
      <c r="E89" s="463"/>
      <c r="F89" s="463"/>
      <c r="G89" s="463"/>
      <c r="H89" s="583"/>
      <c r="I89" s="463"/>
      <c r="J89" s="404"/>
    </row>
    <row r="90" spans="1:10" ht="81">
      <c r="A90" s="457"/>
      <c r="B90" s="387" t="s">
        <v>133</v>
      </c>
      <c r="C90" s="389" t="s">
        <v>134</v>
      </c>
      <c r="D90" s="464" t="s">
        <v>135</v>
      </c>
      <c r="E90" s="464" t="s">
        <v>83</v>
      </c>
      <c r="F90" s="464" t="s">
        <v>137</v>
      </c>
      <c r="G90" s="464" t="s">
        <v>138</v>
      </c>
      <c r="H90" s="465" t="s">
        <v>139</v>
      </c>
      <c r="I90" s="389" t="s">
        <v>140</v>
      </c>
      <c r="J90" s="387" t="s">
        <v>149</v>
      </c>
    </row>
    <row r="91" spans="1:10" ht="105">
      <c r="A91" s="402">
        <v>1</v>
      </c>
      <c r="B91" s="394" t="s">
        <v>844</v>
      </c>
      <c r="C91" s="393" t="s">
        <v>67</v>
      </c>
      <c r="D91" s="466">
        <v>0.3</v>
      </c>
      <c r="E91" s="466">
        <v>39000000</v>
      </c>
      <c r="F91" s="466">
        <v>39000000</v>
      </c>
      <c r="G91" s="466">
        <v>39000000</v>
      </c>
      <c r="H91" s="584">
        <v>100</v>
      </c>
      <c r="I91" s="395">
        <f>E91-G91</f>
        <v>0</v>
      </c>
      <c r="J91" s="393" t="s">
        <v>350</v>
      </c>
    </row>
    <row r="92" spans="1:10" ht="147">
      <c r="A92" s="457">
        <v>2</v>
      </c>
      <c r="B92" s="394" t="s">
        <v>843</v>
      </c>
      <c r="C92" s="393" t="s">
        <v>352</v>
      </c>
      <c r="D92" s="466">
        <v>0.3</v>
      </c>
      <c r="E92" s="466">
        <v>12000000</v>
      </c>
      <c r="F92" s="466">
        <v>12000000</v>
      </c>
      <c r="G92" s="466">
        <v>12000000</v>
      </c>
      <c r="H92" s="584">
        <v>100</v>
      </c>
      <c r="I92" s="395">
        <f>E92-G92</f>
        <v>0</v>
      </c>
      <c r="J92" s="393" t="s">
        <v>353</v>
      </c>
    </row>
    <row r="93" spans="1:10" ht="126">
      <c r="A93" s="457">
        <v>3</v>
      </c>
      <c r="B93" s="394" t="s">
        <v>846</v>
      </c>
      <c r="C93" s="393" t="s">
        <v>545</v>
      </c>
      <c r="D93" s="466">
        <v>0.4</v>
      </c>
      <c r="E93" s="466">
        <v>6000000</v>
      </c>
      <c r="F93" s="466">
        <v>6000000</v>
      </c>
      <c r="G93" s="466">
        <v>6000000</v>
      </c>
      <c r="H93" s="584">
        <v>100</v>
      </c>
      <c r="I93" s="395">
        <f>E93-G93</f>
        <v>0</v>
      </c>
      <c r="J93" s="393" t="s">
        <v>358</v>
      </c>
    </row>
    <row r="94" spans="1:10" ht="126">
      <c r="A94" s="457">
        <v>4</v>
      </c>
      <c r="B94" s="393" t="s">
        <v>847</v>
      </c>
      <c r="C94" s="393" t="s">
        <v>217</v>
      </c>
      <c r="D94" s="466">
        <v>100</v>
      </c>
      <c r="E94" s="466">
        <v>10650000</v>
      </c>
      <c r="F94" s="466">
        <v>10650000</v>
      </c>
      <c r="G94" s="466">
        <v>10650000</v>
      </c>
      <c r="H94" s="584">
        <v>100</v>
      </c>
      <c r="I94" s="395">
        <f>E94-G94</f>
        <v>0</v>
      </c>
      <c r="J94" s="393" t="s">
        <v>179</v>
      </c>
    </row>
    <row r="95" spans="1:10" ht="21">
      <c r="A95" s="457"/>
      <c r="B95" s="404" t="s">
        <v>159</v>
      </c>
      <c r="C95" s="404"/>
      <c r="D95" s="467"/>
      <c r="E95" s="467">
        <f>SUM(E91:E94)</f>
        <v>67650000</v>
      </c>
      <c r="F95" s="467">
        <f>SUM(F91:F94)</f>
        <v>67650000</v>
      </c>
      <c r="G95" s="467">
        <f>SUM(G91:G94)</f>
        <v>67650000</v>
      </c>
      <c r="H95" s="585"/>
      <c r="I95" s="468">
        <f>SUM(I91:I94)</f>
        <v>0</v>
      </c>
      <c r="J95" s="393"/>
    </row>
    <row r="96" spans="1:10" ht="20.25">
      <c r="A96" s="404"/>
      <c r="B96" s="469" t="s">
        <v>469</v>
      </c>
      <c r="C96" s="469"/>
      <c r="D96" s="469"/>
      <c r="E96" s="469"/>
      <c r="F96" s="469"/>
      <c r="G96" s="469"/>
      <c r="H96" s="469"/>
      <c r="I96" s="469"/>
      <c r="J96" s="469"/>
    </row>
    <row r="97" spans="1:10" ht="126">
      <c r="A97" s="457">
        <v>1</v>
      </c>
      <c r="B97" s="393" t="s">
        <v>848</v>
      </c>
      <c r="C97" s="393" t="s">
        <v>673</v>
      </c>
      <c r="D97" s="466">
        <v>100</v>
      </c>
      <c r="E97" s="466">
        <v>22194000</v>
      </c>
      <c r="F97" s="466">
        <v>22194000</v>
      </c>
      <c r="G97" s="466">
        <v>22194000</v>
      </c>
      <c r="H97" s="584">
        <v>100</v>
      </c>
      <c r="I97" s="395">
        <f>F97-G97</f>
        <v>0</v>
      </c>
      <c r="J97" s="393" t="s">
        <v>179</v>
      </c>
    </row>
    <row r="98" spans="1:10" ht="105">
      <c r="A98" s="457">
        <v>2</v>
      </c>
      <c r="B98" s="393" t="s">
        <v>849</v>
      </c>
      <c r="C98" s="393" t="s">
        <v>363</v>
      </c>
      <c r="D98" s="466">
        <v>100</v>
      </c>
      <c r="E98" s="466">
        <v>6036000</v>
      </c>
      <c r="F98" s="466">
        <v>6036000</v>
      </c>
      <c r="G98" s="466">
        <v>6036000</v>
      </c>
      <c r="H98" s="584">
        <v>100</v>
      </c>
      <c r="I98" s="395">
        <f aca="true" t="shared" si="6" ref="I98:I122">E98-G98</f>
        <v>0</v>
      </c>
      <c r="J98" s="393" t="s">
        <v>179</v>
      </c>
    </row>
    <row r="99" spans="1:10" ht="105">
      <c r="A99" s="457"/>
      <c r="B99" s="393" t="s">
        <v>850</v>
      </c>
      <c r="C99" s="393" t="s">
        <v>664</v>
      </c>
      <c r="D99" s="466">
        <v>0</v>
      </c>
      <c r="E99" s="466">
        <v>2500000</v>
      </c>
      <c r="F99" s="466">
        <v>2500000</v>
      </c>
      <c r="G99" s="466">
        <v>0</v>
      </c>
      <c r="H99" s="584">
        <v>0</v>
      </c>
      <c r="I99" s="395">
        <f t="shared" si="6"/>
        <v>2500000</v>
      </c>
      <c r="J99" s="393"/>
    </row>
    <row r="100" spans="1:10" ht="189">
      <c r="A100" s="457">
        <v>3</v>
      </c>
      <c r="B100" s="393" t="s">
        <v>851</v>
      </c>
      <c r="C100" s="393" t="s">
        <v>852</v>
      </c>
      <c r="D100" s="466">
        <v>100</v>
      </c>
      <c r="E100" s="466">
        <v>7410000</v>
      </c>
      <c r="F100" s="466">
        <v>7410000</v>
      </c>
      <c r="G100" s="466">
        <v>7410000</v>
      </c>
      <c r="H100" s="584">
        <v>0</v>
      </c>
      <c r="I100" s="395">
        <f t="shared" si="6"/>
        <v>0</v>
      </c>
      <c r="J100" s="393" t="s">
        <v>179</v>
      </c>
    </row>
    <row r="101" spans="1:10" ht="210">
      <c r="A101" s="457">
        <v>4</v>
      </c>
      <c r="B101" s="393" t="s">
        <v>853</v>
      </c>
      <c r="C101" s="393" t="s">
        <v>367</v>
      </c>
      <c r="D101" s="466">
        <v>100</v>
      </c>
      <c r="E101" s="466">
        <v>12050000</v>
      </c>
      <c r="F101" s="466">
        <v>12050000</v>
      </c>
      <c r="G101" s="466">
        <v>12050000</v>
      </c>
      <c r="H101" s="584">
        <v>100</v>
      </c>
      <c r="I101" s="395">
        <f t="shared" si="6"/>
        <v>0</v>
      </c>
      <c r="J101" s="393" t="s">
        <v>179</v>
      </c>
    </row>
    <row r="102" spans="1:10" ht="126">
      <c r="A102" s="457">
        <v>5</v>
      </c>
      <c r="B102" s="393" t="s">
        <v>854</v>
      </c>
      <c r="C102" s="393" t="s">
        <v>546</v>
      </c>
      <c r="D102" s="466">
        <v>100</v>
      </c>
      <c r="E102" s="466">
        <v>9569000</v>
      </c>
      <c r="F102" s="466">
        <v>9569000</v>
      </c>
      <c r="G102" s="466">
        <v>9569000</v>
      </c>
      <c r="H102" s="584">
        <v>0</v>
      </c>
      <c r="I102" s="434">
        <f t="shared" si="6"/>
        <v>0</v>
      </c>
      <c r="J102" s="393" t="s">
        <v>179</v>
      </c>
    </row>
    <row r="103" spans="1:10" ht="84">
      <c r="A103" s="470"/>
      <c r="B103" s="393" t="s">
        <v>855</v>
      </c>
      <c r="C103" s="393" t="s">
        <v>547</v>
      </c>
      <c r="D103" s="466">
        <v>100</v>
      </c>
      <c r="E103" s="466">
        <v>84000000</v>
      </c>
      <c r="F103" s="466">
        <v>84000000</v>
      </c>
      <c r="G103" s="466">
        <v>84000000</v>
      </c>
      <c r="H103" s="584">
        <v>100</v>
      </c>
      <c r="I103" s="434">
        <f t="shared" si="6"/>
        <v>0</v>
      </c>
      <c r="J103" s="393" t="s">
        <v>179</v>
      </c>
    </row>
    <row r="104" spans="1:10" ht="84">
      <c r="A104" s="470"/>
      <c r="B104" s="471" t="s">
        <v>856</v>
      </c>
      <c r="C104" s="393" t="s">
        <v>548</v>
      </c>
      <c r="D104" s="466">
        <v>100</v>
      </c>
      <c r="E104" s="466">
        <v>15457700</v>
      </c>
      <c r="F104" s="466">
        <v>15457700</v>
      </c>
      <c r="G104" s="466">
        <v>15457700</v>
      </c>
      <c r="H104" s="584">
        <v>100</v>
      </c>
      <c r="I104" s="434">
        <f t="shared" si="6"/>
        <v>0</v>
      </c>
      <c r="J104" s="393" t="s">
        <v>179</v>
      </c>
    </row>
    <row r="105" spans="1:10" ht="126">
      <c r="A105" s="457">
        <v>6</v>
      </c>
      <c r="B105" s="471" t="s">
        <v>857</v>
      </c>
      <c r="C105" s="393" t="s">
        <v>665</v>
      </c>
      <c r="D105" s="466">
        <v>100</v>
      </c>
      <c r="E105" s="459">
        <v>6020000</v>
      </c>
      <c r="F105" s="459">
        <v>6020000</v>
      </c>
      <c r="G105" s="459">
        <v>4020000</v>
      </c>
      <c r="H105" s="584">
        <v>100</v>
      </c>
      <c r="I105" s="434">
        <f t="shared" si="6"/>
        <v>2000000</v>
      </c>
      <c r="J105" s="393"/>
    </row>
    <row r="106" spans="1:10" ht="126">
      <c r="A106" s="457">
        <v>7</v>
      </c>
      <c r="B106" s="471" t="s">
        <v>858</v>
      </c>
      <c r="C106" s="393" t="s">
        <v>358</v>
      </c>
      <c r="D106" s="468">
        <v>100</v>
      </c>
      <c r="E106" s="459">
        <v>4125000</v>
      </c>
      <c r="F106" s="459">
        <v>4125000</v>
      </c>
      <c r="G106" s="459">
        <v>4125000</v>
      </c>
      <c r="H106" s="584">
        <v>100</v>
      </c>
      <c r="I106" s="434">
        <f t="shared" si="6"/>
        <v>0</v>
      </c>
      <c r="J106" s="393" t="s">
        <v>358</v>
      </c>
    </row>
    <row r="107" spans="1:10" ht="105">
      <c r="A107" s="457">
        <v>8</v>
      </c>
      <c r="B107" s="471" t="s">
        <v>859</v>
      </c>
      <c r="C107" s="393" t="s">
        <v>666</v>
      </c>
      <c r="D107" s="468">
        <v>0</v>
      </c>
      <c r="E107" s="459">
        <v>15140000</v>
      </c>
      <c r="F107" s="459">
        <v>15140000</v>
      </c>
      <c r="G107" s="459">
        <v>0</v>
      </c>
      <c r="H107" s="586"/>
      <c r="I107" s="434">
        <f t="shared" si="6"/>
        <v>15140000</v>
      </c>
      <c r="J107" s="393" t="s">
        <v>667</v>
      </c>
    </row>
    <row r="108" spans="1:10" ht="63">
      <c r="A108" s="457">
        <v>9</v>
      </c>
      <c r="B108" s="471" t="s">
        <v>860</v>
      </c>
      <c r="C108" s="393" t="s">
        <v>666</v>
      </c>
      <c r="D108" s="468">
        <v>100</v>
      </c>
      <c r="E108" s="459">
        <v>6650000</v>
      </c>
      <c r="F108" s="459">
        <v>6650000</v>
      </c>
      <c r="G108" s="459">
        <v>6650000</v>
      </c>
      <c r="H108" s="586">
        <v>100</v>
      </c>
      <c r="I108" s="434">
        <f t="shared" si="6"/>
        <v>0</v>
      </c>
      <c r="J108" s="393" t="s">
        <v>374</v>
      </c>
    </row>
    <row r="109" spans="1:10" ht="126">
      <c r="A109" s="457">
        <v>10</v>
      </c>
      <c r="B109" s="471" t="s">
        <v>861</v>
      </c>
      <c r="C109" s="393" t="s">
        <v>374</v>
      </c>
      <c r="D109" s="468">
        <v>100</v>
      </c>
      <c r="E109" s="466">
        <v>6123400</v>
      </c>
      <c r="F109" s="466">
        <v>6123400</v>
      </c>
      <c r="G109" s="466">
        <v>6123400</v>
      </c>
      <c r="H109" s="584">
        <v>100</v>
      </c>
      <c r="I109" s="395">
        <f t="shared" si="6"/>
        <v>0</v>
      </c>
      <c r="J109" s="393" t="s">
        <v>179</v>
      </c>
    </row>
    <row r="110" spans="1:10" ht="126">
      <c r="A110" s="457">
        <v>11</v>
      </c>
      <c r="B110" s="471" t="s">
        <v>862</v>
      </c>
      <c r="C110" s="393" t="s">
        <v>374</v>
      </c>
      <c r="D110" s="468">
        <v>100</v>
      </c>
      <c r="E110" s="466">
        <v>25200000</v>
      </c>
      <c r="F110" s="466">
        <v>25200000</v>
      </c>
      <c r="G110" s="466">
        <v>25200000</v>
      </c>
      <c r="H110" s="584">
        <v>100</v>
      </c>
      <c r="I110" s="395">
        <f t="shared" si="6"/>
        <v>0</v>
      </c>
      <c r="J110" s="393" t="s">
        <v>179</v>
      </c>
    </row>
    <row r="111" spans="1:10" ht="189">
      <c r="A111" s="457">
        <v>12</v>
      </c>
      <c r="B111" s="471" t="s">
        <v>863</v>
      </c>
      <c r="C111" s="393" t="s">
        <v>549</v>
      </c>
      <c r="D111" s="466">
        <v>100</v>
      </c>
      <c r="E111" s="466">
        <v>5645000</v>
      </c>
      <c r="F111" s="466">
        <v>5645000</v>
      </c>
      <c r="G111" s="466">
        <v>5645000</v>
      </c>
      <c r="H111" s="584">
        <v>100</v>
      </c>
      <c r="I111" s="395">
        <f t="shared" si="6"/>
        <v>0</v>
      </c>
      <c r="J111" s="393" t="s">
        <v>179</v>
      </c>
    </row>
    <row r="112" spans="1:10" ht="168">
      <c r="A112" s="457">
        <v>13</v>
      </c>
      <c r="B112" s="471" t="s">
        <v>864</v>
      </c>
      <c r="C112" s="393" t="s">
        <v>668</v>
      </c>
      <c r="D112" s="466">
        <v>100</v>
      </c>
      <c r="E112" s="466">
        <v>7900000</v>
      </c>
      <c r="F112" s="466">
        <v>7900000</v>
      </c>
      <c r="G112" s="466">
        <v>7900000</v>
      </c>
      <c r="H112" s="584">
        <v>100</v>
      </c>
      <c r="I112" s="395">
        <f t="shared" si="6"/>
        <v>0</v>
      </c>
      <c r="J112" s="393" t="s">
        <v>668</v>
      </c>
    </row>
    <row r="113" spans="1:10" ht="168">
      <c r="A113" s="457">
        <v>14</v>
      </c>
      <c r="B113" s="471" t="s">
        <v>865</v>
      </c>
      <c r="C113" s="393" t="s">
        <v>550</v>
      </c>
      <c r="D113" s="466">
        <v>100</v>
      </c>
      <c r="E113" s="466">
        <v>28425000</v>
      </c>
      <c r="F113" s="466">
        <v>28425000</v>
      </c>
      <c r="G113" s="466">
        <v>28425000</v>
      </c>
      <c r="H113" s="584">
        <v>100</v>
      </c>
      <c r="I113" s="395">
        <f t="shared" si="6"/>
        <v>0</v>
      </c>
      <c r="J113" s="393" t="s">
        <v>179</v>
      </c>
    </row>
    <row r="114" spans="1:10" ht="126">
      <c r="A114" s="457">
        <v>15</v>
      </c>
      <c r="B114" s="471" t="s">
        <v>866</v>
      </c>
      <c r="C114" s="393" t="s">
        <v>551</v>
      </c>
      <c r="D114" s="466">
        <v>100</v>
      </c>
      <c r="E114" s="466">
        <v>15310000</v>
      </c>
      <c r="F114" s="466">
        <v>15310000</v>
      </c>
      <c r="G114" s="466">
        <v>15310000</v>
      </c>
      <c r="H114" s="584">
        <v>100</v>
      </c>
      <c r="I114" s="395">
        <f t="shared" si="6"/>
        <v>0</v>
      </c>
      <c r="J114" s="393" t="s">
        <v>179</v>
      </c>
    </row>
    <row r="115" spans="1:10" ht="126">
      <c r="A115" s="457">
        <v>16</v>
      </c>
      <c r="B115" s="471" t="s">
        <v>867</v>
      </c>
      <c r="C115" s="393" t="s">
        <v>552</v>
      </c>
      <c r="D115" s="466">
        <v>100</v>
      </c>
      <c r="E115" s="466">
        <v>9300000</v>
      </c>
      <c r="F115" s="466">
        <v>9300000</v>
      </c>
      <c r="G115" s="466">
        <v>6300000</v>
      </c>
      <c r="H115" s="584">
        <v>100</v>
      </c>
      <c r="I115" s="395">
        <f t="shared" si="6"/>
        <v>3000000</v>
      </c>
      <c r="J115" s="393" t="s">
        <v>669</v>
      </c>
    </row>
    <row r="116" spans="1:10" ht="126">
      <c r="A116" s="457">
        <v>17</v>
      </c>
      <c r="B116" s="471" t="s">
        <v>868</v>
      </c>
      <c r="C116" s="393" t="s">
        <v>130</v>
      </c>
      <c r="D116" s="466">
        <v>100</v>
      </c>
      <c r="E116" s="466">
        <v>4500000</v>
      </c>
      <c r="F116" s="466">
        <v>4500000</v>
      </c>
      <c r="G116" s="466">
        <v>4500000</v>
      </c>
      <c r="H116" s="584">
        <v>100</v>
      </c>
      <c r="I116" s="395">
        <f t="shared" si="6"/>
        <v>0</v>
      </c>
      <c r="J116" s="393" t="s">
        <v>179</v>
      </c>
    </row>
    <row r="117" spans="1:10" ht="147">
      <c r="A117" s="457">
        <v>18</v>
      </c>
      <c r="B117" s="471" t="s">
        <v>869</v>
      </c>
      <c r="C117" s="393" t="s">
        <v>374</v>
      </c>
      <c r="D117" s="466">
        <v>100</v>
      </c>
      <c r="E117" s="466">
        <v>8050000</v>
      </c>
      <c r="F117" s="466">
        <v>8050000</v>
      </c>
      <c r="G117" s="466">
        <v>8050000</v>
      </c>
      <c r="H117" s="584">
        <v>100</v>
      </c>
      <c r="I117" s="395">
        <f t="shared" si="6"/>
        <v>0</v>
      </c>
      <c r="J117" s="393" t="s">
        <v>374</v>
      </c>
    </row>
    <row r="118" spans="1:10" ht="105">
      <c r="A118" s="457">
        <v>19</v>
      </c>
      <c r="B118" s="471" t="s">
        <v>870</v>
      </c>
      <c r="C118" s="393" t="s">
        <v>670</v>
      </c>
      <c r="D118" s="466">
        <v>100</v>
      </c>
      <c r="E118" s="466">
        <v>5000000</v>
      </c>
      <c r="F118" s="466">
        <v>5000000</v>
      </c>
      <c r="G118" s="466">
        <v>5000000</v>
      </c>
      <c r="H118" s="584">
        <v>100</v>
      </c>
      <c r="I118" s="395"/>
      <c r="J118" s="393" t="s">
        <v>358</v>
      </c>
    </row>
    <row r="119" spans="1:10" ht="105">
      <c r="A119" s="457">
        <v>20</v>
      </c>
      <c r="B119" s="471" t="s">
        <v>871</v>
      </c>
      <c r="C119" s="393" t="s">
        <v>671</v>
      </c>
      <c r="D119" s="466">
        <v>0.3</v>
      </c>
      <c r="E119" s="466">
        <v>49060000</v>
      </c>
      <c r="F119" s="466">
        <v>49060000</v>
      </c>
      <c r="G119" s="466">
        <v>0</v>
      </c>
      <c r="H119" s="584"/>
      <c r="I119" s="395">
        <f t="shared" si="6"/>
        <v>49060000</v>
      </c>
      <c r="J119" s="393" t="s">
        <v>358</v>
      </c>
    </row>
    <row r="120" spans="1:10" ht="105">
      <c r="A120" s="457">
        <v>21</v>
      </c>
      <c r="B120" s="471" t="s">
        <v>872</v>
      </c>
      <c r="C120" s="393" t="s">
        <v>672</v>
      </c>
      <c r="D120" s="466">
        <v>100</v>
      </c>
      <c r="E120" s="466">
        <v>9000000</v>
      </c>
      <c r="F120" s="466">
        <v>9000000</v>
      </c>
      <c r="G120" s="466">
        <v>7000000</v>
      </c>
      <c r="H120" s="584">
        <v>78</v>
      </c>
      <c r="I120" s="395">
        <f t="shared" si="6"/>
        <v>2000000</v>
      </c>
      <c r="J120" s="393" t="s">
        <v>358</v>
      </c>
    </row>
    <row r="121" spans="1:10" ht="147">
      <c r="A121" s="457">
        <v>22</v>
      </c>
      <c r="B121" s="471" t="s">
        <v>873</v>
      </c>
      <c r="C121" s="393" t="s">
        <v>130</v>
      </c>
      <c r="D121" s="466">
        <v>100</v>
      </c>
      <c r="E121" s="466">
        <v>11626000</v>
      </c>
      <c r="F121" s="466">
        <v>11626000</v>
      </c>
      <c r="G121" s="466">
        <v>11626000</v>
      </c>
      <c r="H121" s="584">
        <v>0</v>
      </c>
      <c r="I121" s="395">
        <f t="shared" si="6"/>
        <v>0</v>
      </c>
      <c r="J121" s="393" t="s">
        <v>179</v>
      </c>
    </row>
    <row r="122" spans="1:10" ht="84">
      <c r="A122" s="457">
        <v>23</v>
      </c>
      <c r="B122" s="471" t="s">
        <v>874</v>
      </c>
      <c r="C122" s="393" t="s">
        <v>553</v>
      </c>
      <c r="D122" s="466">
        <v>100</v>
      </c>
      <c r="E122" s="466">
        <v>5175000</v>
      </c>
      <c r="F122" s="466">
        <v>5175000</v>
      </c>
      <c r="G122" s="466">
        <v>5175000</v>
      </c>
      <c r="H122" s="584">
        <v>100</v>
      </c>
      <c r="I122" s="395">
        <f t="shared" si="6"/>
        <v>0</v>
      </c>
      <c r="J122" s="393" t="s">
        <v>179</v>
      </c>
    </row>
    <row r="123" spans="1:10" ht="168">
      <c r="A123" s="457">
        <v>24</v>
      </c>
      <c r="B123" s="471" t="s">
        <v>875</v>
      </c>
      <c r="C123" s="393" t="s">
        <v>554</v>
      </c>
      <c r="D123" s="466">
        <v>100</v>
      </c>
      <c r="E123" s="466">
        <v>12400000</v>
      </c>
      <c r="F123" s="466">
        <v>12400000</v>
      </c>
      <c r="G123" s="466">
        <v>12400000</v>
      </c>
      <c r="H123" s="584">
        <v>100</v>
      </c>
      <c r="I123" s="395">
        <f>E123-G123</f>
        <v>0</v>
      </c>
      <c r="J123" s="393" t="s">
        <v>358</v>
      </c>
    </row>
    <row r="124" spans="1:10" ht="20.25">
      <c r="A124" s="405"/>
      <c r="B124" s="463"/>
      <c r="C124" s="463"/>
      <c r="D124" s="610"/>
      <c r="E124" s="472">
        <f>SUM(E97:E123)</f>
        <v>393866100</v>
      </c>
      <c r="F124" s="472">
        <f>SUM(F97:F123)</f>
        <v>393866100</v>
      </c>
      <c r="G124" s="472">
        <f>SUM(G97:G123)</f>
        <v>320166100</v>
      </c>
      <c r="H124" s="521"/>
      <c r="I124" s="472">
        <f>SUM(I97:I123)</f>
        <v>73700000</v>
      </c>
      <c r="J124" s="404"/>
    </row>
    <row r="125" spans="1:10" ht="20.25">
      <c r="A125" s="405"/>
      <c r="B125" s="463" t="s">
        <v>144</v>
      </c>
      <c r="C125" s="463"/>
      <c r="D125" s="610"/>
      <c r="E125" s="472">
        <f>E124+E95</f>
        <v>461516100</v>
      </c>
      <c r="F125" s="472">
        <f>F124+F95</f>
        <v>461516100</v>
      </c>
      <c r="G125" s="472">
        <f>G124+G95</f>
        <v>387816100</v>
      </c>
      <c r="H125" s="521"/>
      <c r="I125" s="472">
        <f>I124+I95</f>
        <v>73700000</v>
      </c>
      <c r="J125" s="404"/>
    </row>
    <row r="126" spans="1:10" ht="126">
      <c r="A126" s="402">
        <v>1</v>
      </c>
      <c r="B126" s="394" t="s">
        <v>490</v>
      </c>
      <c r="C126" s="393" t="s">
        <v>491</v>
      </c>
      <c r="D126" s="466">
        <v>0</v>
      </c>
      <c r="E126" s="395">
        <v>11430000</v>
      </c>
      <c r="F126" s="395">
        <v>0</v>
      </c>
      <c r="G126" s="395">
        <v>0</v>
      </c>
      <c r="H126" s="482">
        <v>0</v>
      </c>
      <c r="I126" s="395">
        <f>F126</f>
        <v>0</v>
      </c>
      <c r="J126" s="393" t="s">
        <v>492</v>
      </c>
    </row>
    <row r="127" spans="1:10" ht="126">
      <c r="A127" s="402">
        <v>2</v>
      </c>
      <c r="B127" s="394" t="s">
        <v>493</v>
      </c>
      <c r="C127" s="393" t="s">
        <v>491</v>
      </c>
      <c r="D127" s="466">
        <v>0</v>
      </c>
      <c r="E127" s="399">
        <v>6800000</v>
      </c>
      <c r="F127" s="473">
        <v>1700000</v>
      </c>
      <c r="G127" s="473">
        <v>1700000</v>
      </c>
      <c r="H127" s="482">
        <f>G127/E127</f>
        <v>0.25</v>
      </c>
      <c r="I127" s="395">
        <v>0</v>
      </c>
      <c r="J127" s="393" t="s">
        <v>494</v>
      </c>
    </row>
    <row r="128" spans="1:10" ht="84">
      <c r="A128" s="402">
        <v>3</v>
      </c>
      <c r="B128" s="394" t="s">
        <v>495</v>
      </c>
      <c r="C128" s="393" t="s">
        <v>491</v>
      </c>
      <c r="D128" s="466">
        <v>0</v>
      </c>
      <c r="E128" s="399">
        <v>8145000</v>
      </c>
      <c r="F128" s="399">
        <v>0</v>
      </c>
      <c r="G128" s="399">
        <v>0</v>
      </c>
      <c r="H128" s="482">
        <v>0</v>
      </c>
      <c r="I128" s="395">
        <f>F128</f>
        <v>0</v>
      </c>
      <c r="J128" s="393" t="s">
        <v>492</v>
      </c>
    </row>
    <row r="129" spans="1:10" s="132" customFormat="1" ht="126">
      <c r="A129" s="402">
        <v>4</v>
      </c>
      <c r="B129" s="394" t="s">
        <v>496</v>
      </c>
      <c r="C129" s="393" t="s">
        <v>491</v>
      </c>
      <c r="D129" s="466">
        <v>0</v>
      </c>
      <c r="E129" s="399">
        <v>11310000</v>
      </c>
      <c r="F129" s="399">
        <v>2827500</v>
      </c>
      <c r="G129" s="399">
        <v>2827500</v>
      </c>
      <c r="H129" s="482">
        <v>0.125</v>
      </c>
      <c r="I129" s="395">
        <v>0</v>
      </c>
      <c r="J129" s="393" t="s">
        <v>494</v>
      </c>
    </row>
    <row r="130" spans="1:10" ht="126">
      <c r="A130" s="402">
        <v>5</v>
      </c>
      <c r="B130" s="394" t="s">
        <v>497</v>
      </c>
      <c r="C130" s="393" t="s">
        <v>491</v>
      </c>
      <c r="D130" s="466">
        <v>0</v>
      </c>
      <c r="E130" s="399">
        <v>10290000</v>
      </c>
      <c r="F130" s="399">
        <v>0</v>
      </c>
      <c r="G130" s="399">
        <v>0</v>
      </c>
      <c r="H130" s="482">
        <v>0</v>
      </c>
      <c r="I130" s="395">
        <f>F130</f>
        <v>0</v>
      </c>
      <c r="J130" s="393" t="s">
        <v>492</v>
      </c>
    </row>
    <row r="131" spans="1:10" ht="210">
      <c r="A131" s="402">
        <v>6</v>
      </c>
      <c r="B131" s="394" t="s">
        <v>498</v>
      </c>
      <c r="C131" s="393" t="s">
        <v>491</v>
      </c>
      <c r="D131" s="466">
        <v>0</v>
      </c>
      <c r="E131" s="399">
        <v>9750000</v>
      </c>
      <c r="F131" s="399">
        <v>0</v>
      </c>
      <c r="G131" s="399">
        <v>0</v>
      </c>
      <c r="H131" s="482">
        <v>0</v>
      </c>
      <c r="I131" s="395">
        <f>F131</f>
        <v>0</v>
      </c>
      <c r="J131" s="393" t="s">
        <v>492</v>
      </c>
    </row>
    <row r="132" spans="1:10" ht="105">
      <c r="A132" s="402">
        <v>7</v>
      </c>
      <c r="B132" s="394" t="s">
        <v>499</v>
      </c>
      <c r="C132" s="393" t="s">
        <v>5</v>
      </c>
      <c r="D132" s="466">
        <v>0</v>
      </c>
      <c r="E132" s="399">
        <v>8400000</v>
      </c>
      <c r="F132" s="399">
        <v>2100000</v>
      </c>
      <c r="G132" s="399">
        <v>2100000</v>
      </c>
      <c r="H132" s="482">
        <v>0.25</v>
      </c>
      <c r="I132" s="395">
        <v>0</v>
      </c>
      <c r="J132" s="393" t="s">
        <v>169</v>
      </c>
    </row>
    <row r="133" spans="1:10" ht="84">
      <c r="A133" s="402">
        <v>8</v>
      </c>
      <c r="B133" s="394" t="s">
        <v>500</v>
      </c>
      <c r="C133" s="393" t="s">
        <v>491</v>
      </c>
      <c r="D133" s="466">
        <v>0</v>
      </c>
      <c r="E133" s="399">
        <v>7060000</v>
      </c>
      <c r="F133" s="399">
        <v>0</v>
      </c>
      <c r="G133" s="399">
        <v>0</v>
      </c>
      <c r="H133" s="482">
        <v>0</v>
      </c>
      <c r="I133" s="395">
        <f>F133</f>
        <v>0</v>
      </c>
      <c r="J133" s="393" t="s">
        <v>492</v>
      </c>
    </row>
    <row r="134" spans="1:10" ht="189">
      <c r="A134" s="402">
        <v>9</v>
      </c>
      <c r="B134" s="394" t="s">
        <v>6</v>
      </c>
      <c r="C134" s="393" t="s">
        <v>7</v>
      </c>
      <c r="D134" s="466">
        <v>0</v>
      </c>
      <c r="E134" s="399">
        <v>22150000</v>
      </c>
      <c r="F134" s="399">
        <v>22150000</v>
      </c>
      <c r="G134" s="399">
        <v>22150000</v>
      </c>
      <c r="H134" s="482">
        <v>100</v>
      </c>
      <c r="I134" s="395">
        <v>0</v>
      </c>
      <c r="J134" s="393" t="s">
        <v>169</v>
      </c>
    </row>
    <row r="135" spans="1:10" ht="126">
      <c r="A135" s="402">
        <v>10</v>
      </c>
      <c r="B135" s="394" t="s">
        <v>501</v>
      </c>
      <c r="C135" s="393" t="s">
        <v>169</v>
      </c>
      <c r="D135" s="466">
        <v>0</v>
      </c>
      <c r="E135" s="399">
        <v>7200000</v>
      </c>
      <c r="F135" s="399">
        <v>1800000</v>
      </c>
      <c r="G135" s="399">
        <v>1800000</v>
      </c>
      <c r="H135" s="482">
        <v>0.25</v>
      </c>
      <c r="I135" s="395">
        <v>0</v>
      </c>
      <c r="J135" s="393" t="s">
        <v>169</v>
      </c>
    </row>
    <row r="136" spans="1:10" ht="105">
      <c r="A136" s="402">
        <v>11</v>
      </c>
      <c r="B136" s="394" t="s">
        <v>502</v>
      </c>
      <c r="C136" s="393" t="s">
        <v>169</v>
      </c>
      <c r="D136" s="466">
        <v>0</v>
      </c>
      <c r="E136" s="399">
        <v>2120000</v>
      </c>
      <c r="F136" s="399">
        <v>530000</v>
      </c>
      <c r="G136" s="399">
        <v>530000</v>
      </c>
      <c r="H136" s="482">
        <v>0.125</v>
      </c>
      <c r="I136" s="395">
        <v>0</v>
      </c>
      <c r="J136" s="393" t="s">
        <v>169</v>
      </c>
    </row>
    <row r="137" spans="1:10" ht="147">
      <c r="A137" s="402">
        <v>12</v>
      </c>
      <c r="B137" s="394" t="s">
        <v>503</v>
      </c>
      <c r="C137" s="393" t="s">
        <v>491</v>
      </c>
      <c r="D137" s="466">
        <v>0</v>
      </c>
      <c r="E137" s="399">
        <v>8790000</v>
      </c>
      <c r="F137" s="399">
        <v>0</v>
      </c>
      <c r="G137" s="389">
        <v>0</v>
      </c>
      <c r="H137" s="482">
        <v>0</v>
      </c>
      <c r="I137" s="395">
        <f>F137</f>
        <v>0</v>
      </c>
      <c r="J137" s="393" t="s">
        <v>492</v>
      </c>
    </row>
    <row r="138" spans="1:10" ht="168">
      <c r="A138" s="402">
        <v>13</v>
      </c>
      <c r="B138" s="471" t="s">
        <v>504</v>
      </c>
      <c r="C138" s="393" t="s">
        <v>9</v>
      </c>
      <c r="D138" s="466">
        <v>0</v>
      </c>
      <c r="E138" s="399">
        <v>6360000</v>
      </c>
      <c r="F138" s="399">
        <v>1590000</v>
      </c>
      <c r="G138" s="399">
        <v>1590000</v>
      </c>
      <c r="H138" s="482">
        <v>0.25</v>
      </c>
      <c r="I138" s="395">
        <v>0</v>
      </c>
      <c r="J138" s="393" t="s">
        <v>9</v>
      </c>
    </row>
    <row r="139" spans="1:10" ht="273">
      <c r="A139" s="402">
        <v>14</v>
      </c>
      <c r="B139" s="394" t="s">
        <v>505</v>
      </c>
      <c r="C139" s="393" t="s">
        <v>10</v>
      </c>
      <c r="D139" s="466">
        <v>0</v>
      </c>
      <c r="E139" s="399">
        <v>2160000</v>
      </c>
      <c r="F139" s="399">
        <v>2160000</v>
      </c>
      <c r="G139" s="399">
        <v>2160000</v>
      </c>
      <c r="H139" s="482">
        <v>0.25</v>
      </c>
      <c r="I139" s="395">
        <v>0</v>
      </c>
      <c r="J139" s="393" t="s">
        <v>10</v>
      </c>
    </row>
    <row r="140" spans="1:10" ht="210">
      <c r="A140" s="402">
        <v>15</v>
      </c>
      <c r="B140" s="394" t="s">
        <v>506</v>
      </c>
      <c r="C140" s="393" t="s">
        <v>491</v>
      </c>
      <c r="D140" s="466">
        <v>0</v>
      </c>
      <c r="E140" s="399">
        <v>13505000</v>
      </c>
      <c r="F140" s="399">
        <v>0</v>
      </c>
      <c r="G140" s="389">
        <v>0</v>
      </c>
      <c r="H140" s="482">
        <v>0</v>
      </c>
      <c r="I140" s="395">
        <f>F140</f>
        <v>0</v>
      </c>
      <c r="J140" s="393" t="s">
        <v>492</v>
      </c>
    </row>
    <row r="141" spans="1:10" ht="147">
      <c r="A141" s="402">
        <v>16</v>
      </c>
      <c r="B141" s="394" t="s">
        <v>507</v>
      </c>
      <c r="C141" s="393" t="s">
        <v>169</v>
      </c>
      <c r="D141" s="466">
        <v>0</v>
      </c>
      <c r="E141" s="399">
        <v>5620000</v>
      </c>
      <c r="F141" s="399">
        <v>1405000</v>
      </c>
      <c r="G141" s="399">
        <v>1405000</v>
      </c>
      <c r="H141" s="482">
        <v>0.25</v>
      </c>
      <c r="I141" s="395">
        <v>0</v>
      </c>
      <c r="J141" s="393" t="s">
        <v>244</v>
      </c>
    </row>
    <row r="142" spans="1:10" ht="168">
      <c r="A142" s="402">
        <v>17</v>
      </c>
      <c r="B142" s="394" t="s">
        <v>508</v>
      </c>
      <c r="C142" s="393" t="s">
        <v>491</v>
      </c>
      <c r="D142" s="466">
        <v>0</v>
      </c>
      <c r="E142" s="399">
        <v>4700000</v>
      </c>
      <c r="F142" s="399">
        <v>0</v>
      </c>
      <c r="G142" s="389">
        <v>0</v>
      </c>
      <c r="H142" s="482">
        <v>0</v>
      </c>
      <c r="I142" s="395">
        <f>F142</f>
        <v>0</v>
      </c>
      <c r="J142" s="393" t="s">
        <v>492</v>
      </c>
    </row>
    <row r="143" spans="1:10" ht="189">
      <c r="A143" s="402">
        <v>18</v>
      </c>
      <c r="B143" s="394" t="s">
        <v>876</v>
      </c>
      <c r="C143" s="393" t="s">
        <v>491</v>
      </c>
      <c r="D143" s="466">
        <v>0</v>
      </c>
      <c r="E143" s="399">
        <v>5410000</v>
      </c>
      <c r="F143" s="399">
        <v>4140000</v>
      </c>
      <c r="G143" s="399">
        <v>4140000</v>
      </c>
      <c r="H143" s="482">
        <v>0.1</v>
      </c>
      <c r="I143" s="395">
        <v>0</v>
      </c>
      <c r="J143" s="393" t="s">
        <v>11</v>
      </c>
    </row>
    <row r="144" spans="1:10" ht="21">
      <c r="A144" s="402"/>
      <c r="B144" s="474" t="s">
        <v>159</v>
      </c>
      <c r="C144" s="387"/>
      <c r="D144" s="464"/>
      <c r="E144" s="386">
        <f>SUM(E126:E143)</f>
        <v>151200000</v>
      </c>
      <c r="F144" s="386">
        <f>SUM(F126:F143)</f>
        <v>40402500</v>
      </c>
      <c r="G144" s="389">
        <f>SUM(G126:G143)</f>
        <v>40402500</v>
      </c>
      <c r="H144" s="481"/>
      <c r="I144" s="389">
        <f>F144</f>
        <v>40402500</v>
      </c>
      <c r="J144" s="387"/>
    </row>
    <row r="145" spans="1:10" ht="20.25">
      <c r="A145" s="385">
        <v>5.2</v>
      </c>
      <c r="B145" s="385" t="s">
        <v>510</v>
      </c>
      <c r="C145" s="387"/>
      <c r="D145" s="464"/>
      <c r="E145" s="389"/>
      <c r="F145" s="389"/>
      <c r="G145" s="389"/>
      <c r="H145" s="565"/>
      <c r="I145" s="389"/>
      <c r="J145" s="387"/>
    </row>
    <row r="146" spans="1:10" ht="21">
      <c r="A146" s="402"/>
      <c r="B146" s="387" t="s">
        <v>231</v>
      </c>
      <c r="C146" s="387"/>
      <c r="D146" s="464"/>
      <c r="E146" s="386">
        <v>17307000</v>
      </c>
      <c r="F146" s="395"/>
      <c r="G146" s="395"/>
      <c r="H146" s="566"/>
      <c r="I146" s="395"/>
      <c r="J146" s="393"/>
    </row>
    <row r="147" spans="1:10" ht="21">
      <c r="A147" s="402"/>
      <c r="B147" s="387" t="s">
        <v>488</v>
      </c>
      <c r="C147" s="387"/>
      <c r="D147" s="464"/>
      <c r="E147" s="389">
        <v>0</v>
      </c>
      <c r="F147" s="395"/>
      <c r="G147" s="395"/>
      <c r="H147" s="566"/>
      <c r="I147" s="395"/>
      <c r="J147" s="393"/>
    </row>
    <row r="148" spans="1:10" ht="21">
      <c r="A148" s="402"/>
      <c r="B148" s="475" t="s">
        <v>517</v>
      </c>
      <c r="C148" s="475"/>
      <c r="D148" s="475"/>
      <c r="E148" s="386">
        <f>F157</f>
        <v>9870000</v>
      </c>
      <c r="F148" s="402"/>
      <c r="G148" s="395"/>
      <c r="H148" s="566"/>
      <c r="I148" s="395"/>
      <c r="J148" s="393"/>
    </row>
    <row r="149" spans="1:10" ht="21">
      <c r="A149" s="402"/>
      <c r="B149" s="475" t="s">
        <v>219</v>
      </c>
      <c r="C149" s="475"/>
      <c r="D149" s="475"/>
      <c r="E149" s="386">
        <v>0</v>
      </c>
      <c r="F149" s="402"/>
      <c r="G149" s="395"/>
      <c r="H149" s="566"/>
      <c r="I149" s="395"/>
      <c r="J149" s="393"/>
    </row>
    <row r="150" spans="1:10" ht="21">
      <c r="A150" s="402"/>
      <c r="B150" s="475" t="s">
        <v>518</v>
      </c>
      <c r="C150" s="475"/>
      <c r="D150" s="475"/>
      <c r="E150" s="476">
        <f>E148</f>
        <v>9870000</v>
      </c>
      <c r="F150" s="477"/>
      <c r="G150" s="395"/>
      <c r="H150" s="566"/>
      <c r="I150" s="395"/>
      <c r="J150" s="393"/>
    </row>
    <row r="151" spans="1:10" ht="21">
      <c r="A151" s="402"/>
      <c r="B151" s="475" t="s">
        <v>683</v>
      </c>
      <c r="C151" s="475"/>
      <c r="D151" s="475"/>
      <c r="E151" s="389"/>
      <c r="F151" s="395"/>
      <c r="G151" s="395"/>
      <c r="H151" s="566"/>
      <c r="I151" s="395"/>
      <c r="J151" s="393"/>
    </row>
    <row r="152" spans="1:10" ht="21">
      <c r="A152" s="384" t="s">
        <v>489</v>
      </c>
      <c r="B152" s="478"/>
      <c r="C152" s="478"/>
      <c r="D152" s="478"/>
      <c r="E152" s="478"/>
      <c r="F152" s="478"/>
      <c r="G152" s="478"/>
      <c r="H152" s="478"/>
      <c r="I152" s="478"/>
      <c r="J152" s="478"/>
    </row>
    <row r="153" spans="1:10" ht="105">
      <c r="A153" s="402">
        <v>1</v>
      </c>
      <c r="B153" s="393" t="s">
        <v>511</v>
      </c>
      <c r="C153" s="393" t="s">
        <v>169</v>
      </c>
      <c r="D153" s="466">
        <v>100</v>
      </c>
      <c r="E153" s="399">
        <v>7280000</v>
      </c>
      <c r="F153" s="399">
        <v>3640000</v>
      </c>
      <c r="G153" s="395">
        <f>F153</f>
        <v>3640000</v>
      </c>
      <c r="H153" s="482">
        <v>100</v>
      </c>
      <c r="I153" s="395">
        <v>0</v>
      </c>
      <c r="J153" s="393" t="s">
        <v>59</v>
      </c>
    </row>
    <row r="154" spans="1:10" ht="126">
      <c r="A154" s="402">
        <v>2</v>
      </c>
      <c r="B154" s="393" t="s">
        <v>878</v>
      </c>
      <c r="C154" s="393" t="s">
        <v>169</v>
      </c>
      <c r="D154" s="466">
        <v>100</v>
      </c>
      <c r="E154" s="399">
        <v>6000000</v>
      </c>
      <c r="F154" s="399">
        <v>6000000</v>
      </c>
      <c r="G154" s="395">
        <v>6000000</v>
      </c>
      <c r="H154" s="482">
        <v>100</v>
      </c>
      <c r="I154" s="395" t="s">
        <v>183</v>
      </c>
      <c r="J154" s="393" t="s">
        <v>59</v>
      </c>
    </row>
    <row r="155" spans="1:10" ht="210">
      <c r="A155" s="402">
        <v>3</v>
      </c>
      <c r="B155" s="393" t="s">
        <v>877</v>
      </c>
      <c r="C155" s="393" t="s">
        <v>514</v>
      </c>
      <c r="D155" s="466">
        <v>0</v>
      </c>
      <c r="E155" s="399">
        <v>3567000</v>
      </c>
      <c r="F155" s="399">
        <v>0</v>
      </c>
      <c r="G155" s="389">
        <v>0</v>
      </c>
      <c r="H155" s="482">
        <v>0</v>
      </c>
      <c r="I155" s="395" t="s">
        <v>183</v>
      </c>
      <c r="J155" s="393" t="s">
        <v>515</v>
      </c>
    </row>
    <row r="156" spans="1:10" ht="126">
      <c r="A156" s="402">
        <v>4</v>
      </c>
      <c r="B156" s="393" t="s">
        <v>879</v>
      </c>
      <c r="C156" s="393" t="s">
        <v>169</v>
      </c>
      <c r="D156" s="466">
        <v>0</v>
      </c>
      <c r="E156" s="399">
        <v>460000</v>
      </c>
      <c r="F156" s="399">
        <v>230000</v>
      </c>
      <c r="G156" s="389">
        <v>230000</v>
      </c>
      <c r="H156" s="482">
        <v>100</v>
      </c>
      <c r="I156" s="395">
        <v>0</v>
      </c>
      <c r="J156" s="393" t="s">
        <v>59</v>
      </c>
    </row>
    <row r="157" spans="1:10" ht="21">
      <c r="A157" s="402"/>
      <c r="B157" s="385" t="s">
        <v>152</v>
      </c>
      <c r="C157" s="385"/>
      <c r="D157" s="602"/>
      <c r="E157" s="479">
        <f>SUM(E153:E156)</f>
        <v>17307000</v>
      </c>
      <c r="F157" s="479">
        <f>SUM(F153:F156)</f>
        <v>9870000</v>
      </c>
      <c r="G157" s="386">
        <f>SUM(G153:G156)</f>
        <v>9870000</v>
      </c>
      <c r="H157" s="481"/>
      <c r="I157" s="386">
        <f>SUM(I153:I156)</f>
        <v>0</v>
      </c>
      <c r="J157" s="387"/>
    </row>
    <row r="158" spans="1:10" ht="21">
      <c r="A158" s="480">
        <v>6.1</v>
      </c>
      <c r="B158" s="387" t="s">
        <v>192</v>
      </c>
      <c r="C158" s="387"/>
      <c r="D158" s="464"/>
      <c r="E158" s="389" t="s">
        <v>166</v>
      </c>
      <c r="F158" s="395"/>
      <c r="G158" s="395"/>
      <c r="H158" s="566"/>
      <c r="I158" s="395"/>
      <c r="J158" s="393"/>
    </row>
    <row r="159" spans="1:10" ht="21">
      <c r="A159" s="393"/>
      <c r="B159" s="387" t="s">
        <v>231</v>
      </c>
      <c r="C159" s="387"/>
      <c r="D159" s="464"/>
      <c r="E159" s="389">
        <v>43620400</v>
      </c>
      <c r="F159" s="395"/>
      <c r="G159" s="395"/>
      <c r="H159" s="566"/>
      <c r="I159" s="395"/>
      <c r="J159" s="393"/>
    </row>
    <row r="160" spans="1:10" ht="21">
      <c r="A160" s="393"/>
      <c r="B160" s="384" t="s">
        <v>232</v>
      </c>
      <c r="C160" s="384"/>
      <c r="D160" s="384"/>
      <c r="E160" s="389">
        <v>17470400</v>
      </c>
      <c r="F160" s="395"/>
      <c r="G160" s="395"/>
      <c r="H160" s="482"/>
      <c r="I160" s="395"/>
      <c r="J160" s="393"/>
    </row>
    <row r="161" spans="1:10" ht="21">
      <c r="A161" s="393"/>
      <c r="B161" s="387" t="s">
        <v>233</v>
      </c>
      <c r="C161" s="387"/>
      <c r="D161" s="464"/>
      <c r="E161" s="389">
        <v>0</v>
      </c>
      <c r="F161" s="395"/>
      <c r="G161" s="395"/>
      <c r="H161" s="566"/>
      <c r="I161" s="395"/>
      <c r="J161" s="393"/>
    </row>
    <row r="162" spans="1:10" ht="21">
      <c r="A162" s="393"/>
      <c r="B162" s="387" t="s">
        <v>190</v>
      </c>
      <c r="C162" s="387"/>
      <c r="D162" s="464"/>
      <c r="E162" s="389">
        <f>E160+E161</f>
        <v>17470400</v>
      </c>
      <c r="F162" s="395"/>
      <c r="G162" s="395"/>
      <c r="H162" s="482"/>
      <c r="I162" s="395"/>
      <c r="J162" s="393"/>
    </row>
    <row r="163" spans="1:10" ht="21">
      <c r="A163" s="393"/>
      <c r="B163" s="387" t="s">
        <v>167</v>
      </c>
      <c r="C163" s="387"/>
      <c r="D163" s="464"/>
      <c r="E163" s="389">
        <f>E162</f>
        <v>17470400</v>
      </c>
      <c r="F163" s="395"/>
      <c r="G163" s="395"/>
      <c r="H163" s="482"/>
      <c r="I163" s="395"/>
      <c r="J163" s="393"/>
    </row>
    <row r="164" spans="1:10" ht="21">
      <c r="A164" s="393"/>
      <c r="B164" s="384" t="s">
        <v>789</v>
      </c>
      <c r="C164" s="384"/>
      <c r="D164" s="384"/>
      <c r="E164" s="389">
        <f>E162-E163</f>
        <v>0</v>
      </c>
      <c r="F164" s="395"/>
      <c r="G164" s="395"/>
      <c r="H164" s="482"/>
      <c r="I164" s="395"/>
      <c r="J164" s="393"/>
    </row>
    <row r="165" spans="1:10" ht="81">
      <c r="A165" s="387" t="s">
        <v>132</v>
      </c>
      <c r="B165" s="387" t="s">
        <v>133</v>
      </c>
      <c r="C165" s="387" t="s">
        <v>134</v>
      </c>
      <c r="D165" s="464" t="s">
        <v>154</v>
      </c>
      <c r="E165" s="389" t="s">
        <v>136</v>
      </c>
      <c r="F165" s="389" t="s">
        <v>137</v>
      </c>
      <c r="G165" s="389" t="s">
        <v>138</v>
      </c>
      <c r="H165" s="481" t="s">
        <v>168</v>
      </c>
      <c r="I165" s="389" t="s">
        <v>140</v>
      </c>
      <c r="J165" s="387" t="s">
        <v>149</v>
      </c>
    </row>
    <row r="166" spans="1:10" ht="147">
      <c r="A166" s="393">
        <v>1</v>
      </c>
      <c r="B166" s="393" t="s">
        <v>880</v>
      </c>
      <c r="C166" s="393" t="s">
        <v>213</v>
      </c>
      <c r="D166" s="466">
        <v>0.25</v>
      </c>
      <c r="E166" s="395">
        <v>21520000</v>
      </c>
      <c r="F166" s="395">
        <v>5380000</v>
      </c>
      <c r="G166" s="395">
        <f>F166</f>
        <v>5380000</v>
      </c>
      <c r="H166" s="587">
        <v>100</v>
      </c>
      <c r="I166" s="395">
        <f>F166-G166</f>
        <v>0</v>
      </c>
      <c r="J166" s="393" t="s">
        <v>234</v>
      </c>
    </row>
    <row r="167" spans="1:10" ht="105">
      <c r="A167" s="393">
        <v>2</v>
      </c>
      <c r="B167" s="393" t="s">
        <v>881</v>
      </c>
      <c r="C167" s="393" t="s">
        <v>566</v>
      </c>
      <c r="D167" s="466">
        <v>0</v>
      </c>
      <c r="E167" s="395">
        <v>5270000</v>
      </c>
      <c r="F167" s="395">
        <v>0</v>
      </c>
      <c r="G167" s="395">
        <f>F167</f>
        <v>0</v>
      </c>
      <c r="H167" s="587">
        <v>0</v>
      </c>
      <c r="I167" s="395">
        <f>F167-G167</f>
        <v>0</v>
      </c>
      <c r="J167" s="393" t="s">
        <v>193</v>
      </c>
    </row>
    <row r="168" spans="1:10" ht="210">
      <c r="A168" s="393">
        <v>3</v>
      </c>
      <c r="B168" s="393" t="s">
        <v>882</v>
      </c>
      <c r="C168" s="393" t="s">
        <v>235</v>
      </c>
      <c r="D168" s="466">
        <v>0.25</v>
      </c>
      <c r="E168" s="395">
        <v>6320000</v>
      </c>
      <c r="F168" s="395">
        <v>1580000</v>
      </c>
      <c r="G168" s="395">
        <v>1580000</v>
      </c>
      <c r="H168" s="587">
        <v>100</v>
      </c>
      <c r="I168" s="395">
        <f>F168-G168</f>
        <v>0</v>
      </c>
      <c r="J168" s="393"/>
    </row>
    <row r="169" spans="1:10" ht="378">
      <c r="A169" s="393">
        <v>4</v>
      </c>
      <c r="B169" s="393" t="s">
        <v>883</v>
      </c>
      <c r="C169" s="393" t="s">
        <v>237</v>
      </c>
      <c r="D169" s="466">
        <v>100</v>
      </c>
      <c r="E169" s="395">
        <v>10510400</v>
      </c>
      <c r="F169" s="395">
        <v>10510400</v>
      </c>
      <c r="G169" s="395">
        <f>F169</f>
        <v>10510400</v>
      </c>
      <c r="H169" s="587">
        <v>100</v>
      </c>
      <c r="I169" s="395">
        <f>F169-G169</f>
        <v>0</v>
      </c>
      <c r="J169" s="393" t="s">
        <v>238</v>
      </c>
    </row>
    <row r="170" spans="1:10" ht="20.25">
      <c r="A170" s="387"/>
      <c r="B170" s="410" t="s">
        <v>152</v>
      </c>
      <c r="C170" s="410"/>
      <c r="D170" s="410"/>
      <c r="E170" s="389">
        <f>SUM(E166:E169)</f>
        <v>43620400</v>
      </c>
      <c r="F170" s="389">
        <f>SUM(F166:F169)</f>
        <v>17470400</v>
      </c>
      <c r="G170" s="389">
        <f>SUM(G166:G169)</f>
        <v>17470400</v>
      </c>
      <c r="H170" s="565"/>
      <c r="I170" s="389">
        <f>SUM(I166:I169)</f>
        <v>0</v>
      </c>
      <c r="J170" s="387"/>
    </row>
    <row r="171" spans="1:10" ht="21">
      <c r="A171" s="480">
        <v>6.2</v>
      </c>
      <c r="B171" s="387" t="s">
        <v>192</v>
      </c>
      <c r="C171" s="387"/>
      <c r="D171" s="464"/>
      <c r="E171" s="426" t="s">
        <v>921</v>
      </c>
      <c r="F171" s="395"/>
      <c r="G171" s="395"/>
      <c r="H171" s="566"/>
      <c r="I171" s="395"/>
      <c r="J171" s="393"/>
    </row>
    <row r="172" spans="1:10" ht="21">
      <c r="A172" s="393"/>
      <c r="B172" s="387" t="s">
        <v>231</v>
      </c>
      <c r="C172" s="387"/>
      <c r="D172" s="464"/>
      <c r="E172" s="426">
        <v>45525500</v>
      </c>
      <c r="F172" s="395"/>
      <c r="G172" s="395"/>
      <c r="H172" s="566"/>
      <c r="I172" s="395"/>
      <c r="J172" s="393"/>
    </row>
    <row r="173" spans="1:10" ht="21">
      <c r="A173" s="393"/>
      <c r="B173" s="384" t="s">
        <v>232</v>
      </c>
      <c r="C173" s="384"/>
      <c r="D173" s="384"/>
      <c r="E173" s="389">
        <v>0</v>
      </c>
      <c r="F173" s="395"/>
      <c r="G173" s="395"/>
      <c r="H173" s="482"/>
      <c r="I173" s="395"/>
      <c r="J173" s="393"/>
    </row>
    <row r="174" spans="1:10" ht="21">
      <c r="A174" s="393"/>
      <c r="B174" s="387" t="s">
        <v>233</v>
      </c>
      <c r="C174" s="387"/>
      <c r="D174" s="464"/>
      <c r="E174" s="389">
        <v>0</v>
      </c>
      <c r="F174" s="395"/>
      <c r="G174" s="395"/>
      <c r="H174" s="566"/>
      <c r="I174" s="395"/>
      <c r="J174" s="393"/>
    </row>
    <row r="175" spans="1:10" ht="21">
      <c r="A175" s="393"/>
      <c r="B175" s="387" t="s">
        <v>190</v>
      </c>
      <c r="C175" s="387"/>
      <c r="D175" s="464"/>
      <c r="E175" s="389">
        <f>E173+E174</f>
        <v>0</v>
      </c>
      <c r="F175" s="395"/>
      <c r="G175" s="395"/>
      <c r="H175" s="482"/>
      <c r="I175" s="395"/>
      <c r="J175" s="393"/>
    </row>
    <row r="176" spans="1:10" ht="21">
      <c r="A176" s="393"/>
      <c r="B176" s="387" t="s">
        <v>167</v>
      </c>
      <c r="C176" s="387"/>
      <c r="D176" s="464"/>
      <c r="E176" s="389">
        <v>0</v>
      </c>
      <c r="F176" s="395"/>
      <c r="G176" s="395"/>
      <c r="H176" s="482"/>
      <c r="I176" s="395"/>
      <c r="J176" s="393"/>
    </row>
    <row r="177" spans="1:10" ht="21">
      <c r="A177" s="393"/>
      <c r="B177" s="384" t="s">
        <v>788</v>
      </c>
      <c r="C177" s="384"/>
      <c r="D177" s="384"/>
      <c r="E177" s="389">
        <f>E175-E176</f>
        <v>0</v>
      </c>
      <c r="F177" s="395"/>
      <c r="G177" s="395"/>
      <c r="H177" s="482"/>
      <c r="I177" s="395"/>
      <c r="J177" s="393"/>
    </row>
    <row r="178" spans="1:10" ht="81">
      <c r="A178" s="387" t="s">
        <v>132</v>
      </c>
      <c r="B178" s="387" t="s">
        <v>133</v>
      </c>
      <c r="C178" s="387" t="s">
        <v>134</v>
      </c>
      <c r="D178" s="464" t="s">
        <v>154</v>
      </c>
      <c r="E178" s="389" t="s">
        <v>136</v>
      </c>
      <c r="F178" s="389" t="s">
        <v>137</v>
      </c>
      <c r="G178" s="389" t="s">
        <v>138</v>
      </c>
      <c r="H178" s="481" t="s">
        <v>168</v>
      </c>
      <c r="I178" s="389" t="s">
        <v>140</v>
      </c>
      <c r="J178" s="387" t="s">
        <v>149</v>
      </c>
    </row>
    <row r="179" spans="1:10" ht="63">
      <c r="A179" s="393">
        <v>1</v>
      </c>
      <c r="B179" s="401" t="s">
        <v>884</v>
      </c>
      <c r="C179" s="393" t="s">
        <v>181</v>
      </c>
      <c r="D179" s="466">
        <v>0</v>
      </c>
      <c r="E179" s="399">
        <v>45525500</v>
      </c>
      <c r="F179" s="389">
        <v>0</v>
      </c>
      <c r="G179" s="389">
        <v>0</v>
      </c>
      <c r="H179" s="565">
        <v>0</v>
      </c>
      <c r="I179" s="389">
        <v>0</v>
      </c>
      <c r="J179" s="393" t="s">
        <v>181</v>
      </c>
    </row>
    <row r="180" spans="1:10" ht="21">
      <c r="A180" s="393"/>
      <c r="B180" s="410" t="s">
        <v>239</v>
      </c>
      <c r="C180" s="410"/>
      <c r="D180" s="410"/>
      <c r="E180" s="386">
        <f>SUM(E179:E179)</f>
        <v>45525500</v>
      </c>
      <c r="F180" s="389"/>
      <c r="G180" s="389"/>
      <c r="H180" s="565"/>
      <c r="I180" s="389"/>
      <c r="J180" s="387"/>
    </row>
    <row r="181" spans="1:10" ht="21">
      <c r="A181" s="480">
        <v>6.3</v>
      </c>
      <c r="B181" s="384" t="s">
        <v>470</v>
      </c>
      <c r="C181" s="478"/>
      <c r="D181" s="478"/>
      <c r="E181" s="478"/>
      <c r="F181" s="478"/>
      <c r="G181" s="478"/>
      <c r="H181" s="566"/>
      <c r="I181" s="395"/>
      <c r="J181" s="393"/>
    </row>
    <row r="182" spans="1:10" ht="21">
      <c r="A182" s="393"/>
      <c r="B182" s="387" t="s">
        <v>231</v>
      </c>
      <c r="C182" s="387"/>
      <c r="D182" s="464"/>
      <c r="E182" s="389">
        <v>34160000</v>
      </c>
      <c r="F182" s="395"/>
      <c r="G182" s="395"/>
      <c r="H182" s="566"/>
      <c r="I182" s="395"/>
      <c r="J182" s="393"/>
    </row>
    <row r="183" spans="1:10" ht="21">
      <c r="A183" s="393"/>
      <c r="B183" s="384" t="s">
        <v>232</v>
      </c>
      <c r="C183" s="384"/>
      <c r="D183" s="384"/>
      <c r="E183" s="389">
        <v>34160000</v>
      </c>
      <c r="F183" s="395"/>
      <c r="G183" s="395"/>
      <c r="H183" s="482"/>
      <c r="I183" s="395"/>
      <c r="J183" s="393"/>
    </row>
    <row r="184" spans="1:10" ht="21">
      <c r="A184" s="393"/>
      <c r="B184" s="387" t="s">
        <v>468</v>
      </c>
      <c r="C184" s="387"/>
      <c r="D184" s="464"/>
      <c r="E184" s="389">
        <v>0</v>
      </c>
      <c r="F184" s="395"/>
      <c r="G184" s="395"/>
      <c r="H184" s="566"/>
      <c r="I184" s="395"/>
      <c r="J184" s="393"/>
    </row>
    <row r="185" spans="1:10" ht="21">
      <c r="A185" s="393"/>
      <c r="B185" s="387" t="s">
        <v>167</v>
      </c>
      <c r="C185" s="387"/>
      <c r="D185" s="464"/>
      <c r="E185" s="389">
        <f>E183</f>
        <v>34160000</v>
      </c>
      <c r="F185" s="395"/>
      <c r="G185" s="395"/>
      <c r="H185" s="482"/>
      <c r="I185" s="395"/>
      <c r="J185" s="393"/>
    </row>
    <row r="186" spans="1:10" ht="81">
      <c r="A186" s="387" t="s">
        <v>132</v>
      </c>
      <c r="B186" s="387" t="s">
        <v>133</v>
      </c>
      <c r="C186" s="387" t="s">
        <v>134</v>
      </c>
      <c r="D186" s="464" t="s">
        <v>154</v>
      </c>
      <c r="E186" s="389" t="s">
        <v>136</v>
      </c>
      <c r="F186" s="389" t="s">
        <v>137</v>
      </c>
      <c r="G186" s="389" t="s">
        <v>138</v>
      </c>
      <c r="H186" s="481" t="s">
        <v>168</v>
      </c>
      <c r="I186" s="389" t="s">
        <v>140</v>
      </c>
      <c r="J186" s="387" t="s">
        <v>149</v>
      </c>
    </row>
    <row r="187" spans="1:10" ht="63">
      <c r="A187" s="393">
        <v>1</v>
      </c>
      <c r="B187" s="393" t="s">
        <v>885</v>
      </c>
      <c r="C187" s="393" t="s">
        <v>128</v>
      </c>
      <c r="D187" s="466">
        <v>100</v>
      </c>
      <c r="E187" s="395">
        <v>2000000</v>
      </c>
      <c r="F187" s="395">
        <f>E187</f>
        <v>2000000</v>
      </c>
      <c r="G187" s="395">
        <f>F187</f>
        <v>2000000</v>
      </c>
      <c r="H187" s="482">
        <v>0</v>
      </c>
      <c r="I187" s="395">
        <f>F187-G187</f>
        <v>0</v>
      </c>
      <c r="J187" s="393" t="s">
        <v>129</v>
      </c>
    </row>
    <row r="188" spans="1:10" ht="84">
      <c r="A188" s="393">
        <v>2</v>
      </c>
      <c r="B188" s="393" t="s">
        <v>886</v>
      </c>
      <c r="C188" s="393" t="s">
        <v>919</v>
      </c>
      <c r="D188" s="466">
        <v>100</v>
      </c>
      <c r="E188" s="395">
        <v>5520000</v>
      </c>
      <c r="F188" s="395">
        <v>5520000</v>
      </c>
      <c r="G188" s="395">
        <f aca="true" t="shared" si="7" ref="G188:G193">F188</f>
        <v>5520000</v>
      </c>
      <c r="H188" s="482">
        <v>0</v>
      </c>
      <c r="I188" s="395">
        <f aca="true" t="shared" si="8" ref="I188:I193">F188-G188</f>
        <v>0</v>
      </c>
      <c r="J188" s="393" t="s">
        <v>243</v>
      </c>
    </row>
    <row r="189" spans="1:10" ht="231">
      <c r="A189" s="393">
        <v>3</v>
      </c>
      <c r="B189" s="393" t="s">
        <v>887</v>
      </c>
      <c r="C189" s="393" t="s">
        <v>244</v>
      </c>
      <c r="D189" s="464">
        <v>0</v>
      </c>
      <c r="E189" s="395">
        <v>1700000</v>
      </c>
      <c r="F189" s="395">
        <v>1700000</v>
      </c>
      <c r="G189" s="395">
        <f t="shared" si="7"/>
        <v>1700000</v>
      </c>
      <c r="H189" s="482">
        <v>0</v>
      </c>
      <c r="I189" s="395">
        <f t="shared" si="8"/>
        <v>0</v>
      </c>
      <c r="J189" s="393" t="s">
        <v>19</v>
      </c>
    </row>
    <row r="190" spans="1:10" ht="168">
      <c r="A190" s="393">
        <v>4</v>
      </c>
      <c r="B190" s="393" t="s">
        <v>888</v>
      </c>
      <c r="C190" s="393" t="s">
        <v>245</v>
      </c>
      <c r="D190" s="464">
        <v>0</v>
      </c>
      <c r="E190" s="395">
        <v>3335000</v>
      </c>
      <c r="F190" s="395">
        <v>3335000</v>
      </c>
      <c r="G190" s="395">
        <f t="shared" si="7"/>
        <v>3335000</v>
      </c>
      <c r="H190" s="482">
        <v>0</v>
      </c>
      <c r="I190" s="395">
        <f t="shared" si="8"/>
        <v>0</v>
      </c>
      <c r="J190" s="393" t="s">
        <v>246</v>
      </c>
    </row>
    <row r="191" spans="1:10" ht="105">
      <c r="A191" s="393">
        <v>5</v>
      </c>
      <c r="B191" s="393" t="s">
        <v>889</v>
      </c>
      <c r="C191" s="393" t="s">
        <v>407</v>
      </c>
      <c r="D191" s="464">
        <v>0.1</v>
      </c>
      <c r="E191" s="395">
        <v>650000</v>
      </c>
      <c r="F191" s="395">
        <f>E191</f>
        <v>650000</v>
      </c>
      <c r="G191" s="395">
        <f t="shared" si="7"/>
        <v>650000</v>
      </c>
      <c r="H191" s="482">
        <v>0</v>
      </c>
      <c r="I191" s="395">
        <f t="shared" si="8"/>
        <v>0</v>
      </c>
      <c r="J191" s="393" t="s">
        <v>408</v>
      </c>
    </row>
    <row r="192" spans="1:10" ht="84">
      <c r="A192" s="393">
        <v>6</v>
      </c>
      <c r="B192" s="393" t="s">
        <v>890</v>
      </c>
      <c r="C192" s="393" t="s">
        <v>918</v>
      </c>
      <c r="D192" s="464">
        <v>0.14</v>
      </c>
      <c r="E192" s="395">
        <v>650000</v>
      </c>
      <c r="F192" s="395">
        <f>E192</f>
        <v>650000</v>
      </c>
      <c r="G192" s="395">
        <f t="shared" si="7"/>
        <v>650000</v>
      </c>
      <c r="H192" s="482">
        <v>0</v>
      </c>
      <c r="I192" s="395">
        <f t="shared" si="8"/>
        <v>0</v>
      </c>
      <c r="J192" s="393" t="s">
        <v>19</v>
      </c>
    </row>
    <row r="193" spans="1:10" ht="84">
      <c r="A193" s="393">
        <v>7</v>
      </c>
      <c r="B193" s="393" t="s">
        <v>891</v>
      </c>
      <c r="C193" s="393" t="s">
        <v>61</v>
      </c>
      <c r="D193" s="464">
        <v>0.15</v>
      </c>
      <c r="E193" s="395">
        <v>650000</v>
      </c>
      <c r="F193" s="395">
        <v>650000</v>
      </c>
      <c r="G193" s="395">
        <f t="shared" si="7"/>
        <v>650000</v>
      </c>
      <c r="H193" s="482">
        <v>0</v>
      </c>
      <c r="I193" s="395">
        <f t="shared" si="8"/>
        <v>0</v>
      </c>
      <c r="J193" s="393" t="s">
        <v>19</v>
      </c>
    </row>
    <row r="194" spans="1:10" ht="84">
      <c r="A194" s="393">
        <v>8</v>
      </c>
      <c r="B194" s="393" t="s">
        <v>892</v>
      </c>
      <c r="C194" s="393" t="s">
        <v>71</v>
      </c>
      <c r="D194" s="464">
        <v>0.2</v>
      </c>
      <c r="E194" s="395">
        <v>4600000</v>
      </c>
      <c r="F194" s="395">
        <v>4600000</v>
      </c>
      <c r="G194" s="395">
        <f>E194</f>
        <v>4600000</v>
      </c>
      <c r="H194" s="482"/>
      <c r="I194" s="395">
        <v>0</v>
      </c>
      <c r="J194" s="393" t="s">
        <v>19</v>
      </c>
    </row>
    <row r="195" spans="1:10" ht="84">
      <c r="A195" s="393">
        <v>9</v>
      </c>
      <c r="B195" s="393" t="s">
        <v>893</v>
      </c>
      <c r="C195" s="393" t="s">
        <v>247</v>
      </c>
      <c r="D195" s="464">
        <v>0.1</v>
      </c>
      <c r="E195" s="395">
        <v>2000000</v>
      </c>
      <c r="F195" s="395">
        <v>2000000</v>
      </c>
      <c r="G195" s="395">
        <f>F195</f>
        <v>2000000</v>
      </c>
      <c r="H195" s="482"/>
      <c r="I195" s="395"/>
      <c r="J195" s="393" t="s">
        <v>19</v>
      </c>
    </row>
    <row r="196" spans="1:10" ht="84">
      <c r="A196" s="393">
        <v>10</v>
      </c>
      <c r="B196" s="393" t="s">
        <v>894</v>
      </c>
      <c r="C196" s="393" t="s">
        <v>248</v>
      </c>
      <c r="D196" s="464">
        <v>0</v>
      </c>
      <c r="E196" s="395">
        <v>1820000</v>
      </c>
      <c r="F196" s="395">
        <v>1820000</v>
      </c>
      <c r="G196" s="395">
        <f>F196</f>
        <v>1820000</v>
      </c>
      <c r="H196" s="482"/>
      <c r="I196" s="395"/>
      <c r="J196" s="393" t="s">
        <v>19</v>
      </c>
    </row>
    <row r="197" spans="1:10" ht="84">
      <c r="A197" s="393">
        <v>11</v>
      </c>
      <c r="B197" s="393" t="s">
        <v>895</v>
      </c>
      <c r="C197" s="393" t="s">
        <v>247</v>
      </c>
      <c r="D197" s="464">
        <v>0</v>
      </c>
      <c r="E197" s="395">
        <v>520000</v>
      </c>
      <c r="F197" s="395">
        <v>520000</v>
      </c>
      <c r="G197" s="395">
        <f>F197</f>
        <v>520000</v>
      </c>
      <c r="H197" s="482"/>
      <c r="I197" s="395"/>
      <c r="J197" s="393" t="s">
        <v>19</v>
      </c>
    </row>
    <row r="198" spans="1:10" ht="84">
      <c r="A198" s="393">
        <v>12</v>
      </c>
      <c r="B198" s="393" t="s">
        <v>896</v>
      </c>
      <c r="C198" s="393" t="s">
        <v>244</v>
      </c>
      <c r="D198" s="464">
        <v>0</v>
      </c>
      <c r="E198" s="395">
        <v>3350000</v>
      </c>
      <c r="F198" s="395">
        <v>3350000</v>
      </c>
      <c r="G198" s="395">
        <f>F198</f>
        <v>3350000</v>
      </c>
      <c r="H198" s="482"/>
      <c r="I198" s="395"/>
      <c r="J198" s="393" t="s">
        <v>19</v>
      </c>
    </row>
    <row r="199" spans="1:10" ht="42">
      <c r="A199" s="393">
        <v>13</v>
      </c>
      <c r="B199" s="393" t="s">
        <v>402</v>
      </c>
      <c r="C199" s="393"/>
      <c r="D199" s="464">
        <v>0</v>
      </c>
      <c r="E199" s="483">
        <v>7365000</v>
      </c>
      <c r="F199" s="395">
        <f>E199</f>
        <v>7365000</v>
      </c>
      <c r="G199" s="395">
        <f>F199</f>
        <v>7365000</v>
      </c>
      <c r="H199" s="482">
        <v>0</v>
      </c>
      <c r="I199" s="395"/>
      <c r="J199" s="393" t="s">
        <v>18</v>
      </c>
    </row>
    <row r="200" spans="1:10" ht="20.25">
      <c r="A200" s="387"/>
      <c r="B200" s="387" t="s">
        <v>159</v>
      </c>
      <c r="C200" s="387"/>
      <c r="D200" s="464"/>
      <c r="E200" s="389">
        <f>SUM(E187:E199)</f>
        <v>34160000</v>
      </c>
      <c r="F200" s="389">
        <f>SUM(F187:F199)</f>
        <v>34160000</v>
      </c>
      <c r="G200" s="389">
        <f>SUM(G187:G199)</f>
        <v>34160000</v>
      </c>
      <c r="H200" s="565">
        <f>SUM(H187:H199)</f>
        <v>0</v>
      </c>
      <c r="I200" s="389">
        <f>SUM(I187:I199)</f>
        <v>0</v>
      </c>
      <c r="J200" s="387"/>
    </row>
    <row r="201" spans="1:10" ht="21">
      <c r="A201" s="470"/>
      <c r="B201" s="405" t="s">
        <v>567</v>
      </c>
      <c r="C201" s="405"/>
      <c r="D201" s="611"/>
      <c r="E201" s="484" t="s">
        <v>699</v>
      </c>
      <c r="F201" s="485"/>
      <c r="G201" s="485"/>
      <c r="H201" s="588"/>
      <c r="I201" s="485"/>
      <c r="J201" s="486"/>
    </row>
    <row r="202" spans="1:10" ht="21">
      <c r="A202" s="470"/>
      <c r="B202" s="405" t="s">
        <v>231</v>
      </c>
      <c r="C202" s="405"/>
      <c r="D202" s="611"/>
      <c r="E202" s="406">
        <v>306549000</v>
      </c>
      <c r="F202" s="485"/>
      <c r="G202" s="485"/>
      <c r="H202" s="588"/>
      <c r="I202" s="485"/>
      <c r="J202" s="486"/>
    </row>
    <row r="203" spans="1:10" ht="21">
      <c r="A203" s="470"/>
      <c r="B203" s="405" t="s">
        <v>596</v>
      </c>
      <c r="C203" s="405"/>
      <c r="D203" s="611"/>
      <c r="E203" s="406">
        <v>30174899</v>
      </c>
      <c r="F203" s="485"/>
      <c r="G203" s="485"/>
      <c r="H203" s="588"/>
      <c r="I203" s="485"/>
      <c r="J203" s="486"/>
    </row>
    <row r="204" spans="1:10" ht="21">
      <c r="A204" s="470"/>
      <c r="B204" s="405" t="s">
        <v>232</v>
      </c>
      <c r="C204" s="405"/>
      <c r="D204" s="611"/>
      <c r="E204" s="487">
        <f>F248</f>
        <v>187198355.81</v>
      </c>
      <c r="F204" s="485"/>
      <c r="G204" s="485"/>
      <c r="H204" s="588"/>
      <c r="I204" s="485"/>
      <c r="J204" s="486"/>
    </row>
    <row r="205" spans="1:10" ht="21">
      <c r="A205" s="488"/>
      <c r="B205" s="405" t="s">
        <v>190</v>
      </c>
      <c r="C205" s="405"/>
      <c r="D205" s="611"/>
      <c r="E205" s="487">
        <f>E203+E204</f>
        <v>217373254.81</v>
      </c>
      <c r="F205" s="470"/>
      <c r="G205" s="470"/>
      <c r="H205" s="589"/>
      <c r="I205" s="470"/>
      <c r="J205" s="407"/>
    </row>
    <row r="206" spans="1:10" ht="21">
      <c r="A206" s="488"/>
      <c r="B206" s="405" t="s">
        <v>167</v>
      </c>
      <c r="C206" s="405"/>
      <c r="D206" s="611"/>
      <c r="E206" s="406">
        <f>G248+30174899</f>
        <v>163575354.81</v>
      </c>
      <c r="F206" s="470"/>
      <c r="G206" s="470"/>
      <c r="H206" s="589"/>
      <c r="I206" s="470"/>
      <c r="J206" s="407"/>
    </row>
    <row r="207" spans="1:10" ht="21">
      <c r="A207" s="488"/>
      <c r="B207" s="405" t="s">
        <v>787</v>
      </c>
      <c r="C207" s="405"/>
      <c r="D207" s="611"/>
      <c r="E207" s="386">
        <f>E205-E206</f>
        <v>53797900</v>
      </c>
      <c r="F207" s="470"/>
      <c r="G207" s="470"/>
      <c r="H207" s="589"/>
      <c r="I207" s="470"/>
      <c r="J207" s="407"/>
    </row>
    <row r="208" spans="1:10" ht="20.25">
      <c r="A208" s="489" t="s">
        <v>700</v>
      </c>
      <c r="B208" s="490"/>
      <c r="C208" s="490"/>
      <c r="D208" s="490"/>
      <c r="E208" s="490"/>
      <c r="F208" s="490"/>
      <c r="G208" s="490"/>
      <c r="H208" s="490"/>
      <c r="I208" s="490"/>
      <c r="J208" s="490"/>
    </row>
    <row r="209" spans="1:10" ht="81">
      <c r="A209" s="385" t="s">
        <v>132</v>
      </c>
      <c r="B209" s="387" t="s">
        <v>133</v>
      </c>
      <c r="C209" s="387" t="s">
        <v>134</v>
      </c>
      <c r="D209" s="607" t="s">
        <v>154</v>
      </c>
      <c r="E209" s="387" t="s">
        <v>136</v>
      </c>
      <c r="F209" s="491" t="s">
        <v>137</v>
      </c>
      <c r="G209" s="491" t="s">
        <v>138</v>
      </c>
      <c r="H209" s="481" t="s">
        <v>168</v>
      </c>
      <c r="I209" s="385" t="s">
        <v>140</v>
      </c>
      <c r="J209" s="387" t="s">
        <v>149</v>
      </c>
    </row>
    <row r="210" spans="1:10" ht="252">
      <c r="A210" s="402">
        <v>1</v>
      </c>
      <c r="B210" s="466" t="s">
        <v>897</v>
      </c>
      <c r="C210" s="401" t="s">
        <v>701</v>
      </c>
      <c r="D210" s="612">
        <v>100</v>
      </c>
      <c r="E210" s="492">
        <v>1020000</v>
      </c>
      <c r="F210" s="492">
        <v>1020000</v>
      </c>
      <c r="G210" s="492">
        <v>1020000</v>
      </c>
      <c r="H210" s="590">
        <v>100</v>
      </c>
      <c r="I210" s="493">
        <v>0</v>
      </c>
      <c r="J210" s="429" t="s">
        <v>169</v>
      </c>
    </row>
    <row r="211" spans="1:10" ht="105">
      <c r="A211" s="402">
        <v>2</v>
      </c>
      <c r="B211" s="466" t="s">
        <v>702</v>
      </c>
      <c r="C211" s="401" t="s">
        <v>703</v>
      </c>
      <c r="D211" s="612">
        <v>0</v>
      </c>
      <c r="E211" s="492">
        <v>1500000</v>
      </c>
      <c r="F211" s="492">
        <v>1500000</v>
      </c>
      <c r="G211" s="492">
        <v>1500000</v>
      </c>
      <c r="H211" s="590">
        <v>100</v>
      </c>
      <c r="I211" s="493">
        <v>0</v>
      </c>
      <c r="J211" s="429" t="s">
        <v>181</v>
      </c>
    </row>
    <row r="212" spans="1:10" ht="105">
      <c r="A212" s="402">
        <v>3</v>
      </c>
      <c r="B212" s="466" t="s">
        <v>704</v>
      </c>
      <c r="C212" s="401" t="s">
        <v>705</v>
      </c>
      <c r="D212" s="612">
        <v>100</v>
      </c>
      <c r="E212" s="492">
        <v>2980000</v>
      </c>
      <c r="F212" s="492">
        <v>2980000</v>
      </c>
      <c r="G212" s="492">
        <v>2980000</v>
      </c>
      <c r="H212" s="590">
        <v>100</v>
      </c>
      <c r="I212" s="493">
        <v>0</v>
      </c>
      <c r="J212" s="429" t="s">
        <v>169</v>
      </c>
    </row>
    <row r="213" spans="1:10" ht="84">
      <c r="A213" s="402">
        <v>4</v>
      </c>
      <c r="B213" s="466" t="s">
        <v>706</v>
      </c>
      <c r="C213" s="401" t="s">
        <v>707</v>
      </c>
      <c r="D213" s="612">
        <v>100</v>
      </c>
      <c r="E213" s="492">
        <v>4441397</v>
      </c>
      <c r="F213" s="492">
        <v>4441397</v>
      </c>
      <c r="G213" s="492">
        <v>4441397</v>
      </c>
      <c r="H213" s="590">
        <v>100</v>
      </c>
      <c r="I213" s="493">
        <v>0</v>
      </c>
      <c r="J213" s="429" t="s">
        <v>169</v>
      </c>
    </row>
    <row r="214" spans="1:10" ht="84">
      <c r="A214" s="402">
        <v>5</v>
      </c>
      <c r="B214" s="466" t="s">
        <v>708</v>
      </c>
      <c r="C214" s="401" t="s">
        <v>709</v>
      </c>
      <c r="D214" s="612">
        <v>100</v>
      </c>
      <c r="E214" s="494">
        <v>4763336</v>
      </c>
      <c r="F214" s="494">
        <v>4763336</v>
      </c>
      <c r="G214" s="494">
        <v>4763336</v>
      </c>
      <c r="H214" s="590">
        <v>100</v>
      </c>
      <c r="I214" s="493">
        <v>0</v>
      </c>
      <c r="J214" s="429" t="s">
        <v>169</v>
      </c>
    </row>
    <row r="215" spans="1:10" ht="147">
      <c r="A215" s="402">
        <v>6</v>
      </c>
      <c r="B215" s="466" t="s">
        <v>710</v>
      </c>
      <c r="C215" s="401" t="s">
        <v>711</v>
      </c>
      <c r="D215" s="612">
        <v>100</v>
      </c>
      <c r="E215" s="494">
        <v>2000000</v>
      </c>
      <c r="F215" s="494">
        <v>2000000</v>
      </c>
      <c r="G215" s="494">
        <v>2000000</v>
      </c>
      <c r="H215" s="590">
        <v>100</v>
      </c>
      <c r="I215" s="493">
        <v>0</v>
      </c>
      <c r="J215" s="429" t="s">
        <v>169</v>
      </c>
    </row>
    <row r="216" spans="1:10" ht="84">
      <c r="A216" s="402">
        <v>7</v>
      </c>
      <c r="B216" s="393" t="s">
        <v>712</v>
      </c>
      <c r="C216" s="401" t="s">
        <v>713</v>
      </c>
      <c r="D216" s="612">
        <v>0.27</v>
      </c>
      <c r="E216" s="494">
        <v>2000000</v>
      </c>
      <c r="F216" s="494">
        <v>2000000</v>
      </c>
      <c r="G216" s="494">
        <v>2000000</v>
      </c>
      <c r="H216" s="590">
        <v>100</v>
      </c>
      <c r="I216" s="493">
        <v>0</v>
      </c>
      <c r="J216" s="429" t="s">
        <v>169</v>
      </c>
    </row>
    <row r="217" spans="1:10" ht="84">
      <c r="A217" s="402">
        <v>8</v>
      </c>
      <c r="B217" s="466" t="s">
        <v>714</v>
      </c>
      <c r="C217" s="393" t="s">
        <v>715</v>
      </c>
      <c r="D217" s="607"/>
      <c r="E217" s="395">
        <v>3545166.1</v>
      </c>
      <c r="F217" s="395">
        <v>3545166.1</v>
      </c>
      <c r="G217" s="395">
        <v>3545166.1</v>
      </c>
      <c r="H217" s="590">
        <v>100</v>
      </c>
      <c r="I217" s="402">
        <v>0</v>
      </c>
      <c r="J217" s="429" t="s">
        <v>169</v>
      </c>
    </row>
    <row r="218" spans="1:10" ht="84">
      <c r="A218" s="402">
        <v>9</v>
      </c>
      <c r="B218" s="393" t="s">
        <v>716</v>
      </c>
      <c r="C218" s="393" t="s">
        <v>717</v>
      </c>
      <c r="D218" s="607"/>
      <c r="E218" s="395">
        <v>2400000</v>
      </c>
      <c r="F218" s="395">
        <v>2400000</v>
      </c>
      <c r="G218" s="395">
        <v>2400000</v>
      </c>
      <c r="H218" s="590">
        <v>100</v>
      </c>
      <c r="I218" s="402">
        <v>0</v>
      </c>
      <c r="J218" s="429" t="s">
        <v>169</v>
      </c>
    </row>
    <row r="219" spans="1:10" ht="63">
      <c r="A219" s="402">
        <v>10</v>
      </c>
      <c r="B219" s="466" t="s">
        <v>718</v>
      </c>
      <c r="C219" s="393" t="s">
        <v>719</v>
      </c>
      <c r="D219" s="607"/>
      <c r="E219" s="395">
        <v>5525000</v>
      </c>
      <c r="F219" s="395">
        <v>5525000</v>
      </c>
      <c r="G219" s="395">
        <v>5525000</v>
      </c>
      <c r="H219" s="590">
        <v>100</v>
      </c>
      <c r="I219" s="402">
        <v>0</v>
      </c>
      <c r="J219" s="429" t="s">
        <v>169</v>
      </c>
    </row>
    <row r="220" spans="1:10" ht="20.25">
      <c r="A220" s="385"/>
      <c r="B220" s="464" t="s">
        <v>159</v>
      </c>
      <c r="C220" s="387"/>
      <c r="D220" s="607"/>
      <c r="E220" s="389">
        <f>SUM(E210:E219)</f>
        <v>30174899.1</v>
      </c>
      <c r="F220" s="389">
        <f>SUM(F210:F219)</f>
        <v>30174899.1</v>
      </c>
      <c r="G220" s="389">
        <f>E220-F220</f>
        <v>0</v>
      </c>
      <c r="H220" s="481"/>
      <c r="I220" s="385">
        <v>0</v>
      </c>
      <c r="J220" s="387"/>
    </row>
    <row r="221" spans="1:10" ht="20.25">
      <c r="A221" s="489" t="s">
        <v>720</v>
      </c>
      <c r="B221" s="490"/>
      <c r="C221" s="490"/>
      <c r="D221" s="490"/>
      <c r="E221" s="490"/>
      <c r="F221" s="490"/>
      <c r="G221" s="490"/>
      <c r="H221" s="490"/>
      <c r="I221" s="490"/>
      <c r="J221" s="490"/>
    </row>
    <row r="222" spans="1:10" ht="81">
      <c r="A222" s="385" t="s">
        <v>132</v>
      </c>
      <c r="B222" s="387" t="s">
        <v>133</v>
      </c>
      <c r="C222" s="387" t="s">
        <v>134</v>
      </c>
      <c r="D222" s="607" t="s">
        <v>154</v>
      </c>
      <c r="E222" s="387" t="s">
        <v>136</v>
      </c>
      <c r="F222" s="491" t="s">
        <v>137</v>
      </c>
      <c r="G222" s="491" t="s">
        <v>138</v>
      </c>
      <c r="H222" s="481" t="s">
        <v>168</v>
      </c>
      <c r="I222" s="385" t="s">
        <v>140</v>
      </c>
      <c r="J222" s="387" t="s">
        <v>149</v>
      </c>
    </row>
    <row r="223" spans="1:10" ht="84">
      <c r="A223" s="402">
        <v>1</v>
      </c>
      <c r="B223" s="393" t="s">
        <v>269</v>
      </c>
      <c r="C223" s="495" t="s">
        <v>354</v>
      </c>
      <c r="D223" s="613">
        <v>100</v>
      </c>
      <c r="E223" s="494">
        <v>4550000</v>
      </c>
      <c r="F223" s="496">
        <v>580000</v>
      </c>
      <c r="G223" s="496">
        <v>580000</v>
      </c>
      <c r="H223" s="591">
        <v>100</v>
      </c>
      <c r="I223" s="497">
        <f>F223-G223</f>
        <v>0</v>
      </c>
      <c r="J223" s="498" t="s">
        <v>169</v>
      </c>
    </row>
    <row r="224" spans="1:10" ht="84">
      <c r="A224" s="402">
        <v>2</v>
      </c>
      <c r="B224" s="393" t="s">
        <v>721</v>
      </c>
      <c r="C224" s="450" t="s">
        <v>260</v>
      </c>
      <c r="D224" s="612">
        <v>0</v>
      </c>
      <c r="E224" s="494">
        <v>1230000</v>
      </c>
      <c r="F224" s="492">
        <v>0</v>
      </c>
      <c r="G224" s="492">
        <v>0</v>
      </c>
      <c r="H224" s="590"/>
      <c r="I224" s="493">
        <f>F224</f>
        <v>0</v>
      </c>
      <c r="J224" s="429" t="s">
        <v>181</v>
      </c>
    </row>
    <row r="225" spans="1:10" ht="105">
      <c r="A225" s="402">
        <v>3</v>
      </c>
      <c r="B225" s="393" t="s">
        <v>722</v>
      </c>
      <c r="C225" s="450" t="s">
        <v>260</v>
      </c>
      <c r="D225" s="613">
        <v>0</v>
      </c>
      <c r="E225" s="494">
        <v>2315000</v>
      </c>
      <c r="F225" s="496">
        <v>0</v>
      </c>
      <c r="G225" s="496">
        <v>0</v>
      </c>
      <c r="H225" s="591">
        <v>0</v>
      </c>
      <c r="I225" s="497">
        <v>0</v>
      </c>
      <c r="J225" s="429" t="s">
        <v>181</v>
      </c>
    </row>
    <row r="226" spans="1:10" ht="63">
      <c r="A226" s="402">
        <v>4</v>
      </c>
      <c r="B226" s="393" t="s">
        <v>723</v>
      </c>
      <c r="C226" s="450" t="s">
        <v>260</v>
      </c>
      <c r="D226" s="613">
        <v>0</v>
      </c>
      <c r="E226" s="494">
        <v>1360000</v>
      </c>
      <c r="F226" s="496">
        <v>0</v>
      </c>
      <c r="G226" s="496">
        <v>0</v>
      </c>
      <c r="H226" s="591">
        <v>0</v>
      </c>
      <c r="I226" s="497">
        <v>0</v>
      </c>
      <c r="J226" s="429" t="s">
        <v>181</v>
      </c>
    </row>
    <row r="227" spans="1:10" ht="63">
      <c r="A227" s="402">
        <v>5</v>
      </c>
      <c r="B227" s="393" t="s">
        <v>724</v>
      </c>
      <c r="C227" s="450" t="s">
        <v>260</v>
      </c>
      <c r="D227" s="613">
        <v>0</v>
      </c>
      <c r="E227" s="494">
        <v>1630000</v>
      </c>
      <c r="F227" s="496">
        <v>0</v>
      </c>
      <c r="G227" s="496">
        <v>0</v>
      </c>
      <c r="H227" s="591">
        <v>0</v>
      </c>
      <c r="I227" s="497">
        <v>0</v>
      </c>
      <c r="J227" s="429" t="s">
        <v>181</v>
      </c>
    </row>
    <row r="228" spans="1:10" ht="63">
      <c r="A228" s="402">
        <v>6</v>
      </c>
      <c r="B228" s="393" t="s">
        <v>725</v>
      </c>
      <c r="C228" s="450" t="s">
        <v>260</v>
      </c>
      <c r="D228" s="613">
        <v>0</v>
      </c>
      <c r="E228" s="494">
        <v>1270000</v>
      </c>
      <c r="F228" s="496">
        <v>0</v>
      </c>
      <c r="G228" s="496">
        <v>0</v>
      </c>
      <c r="H228" s="591">
        <v>0</v>
      </c>
      <c r="I228" s="497">
        <v>0</v>
      </c>
      <c r="J228" s="429" t="s">
        <v>181</v>
      </c>
    </row>
    <row r="229" spans="1:10" ht="63">
      <c r="A229" s="402">
        <v>7</v>
      </c>
      <c r="B229" s="393" t="s">
        <v>726</v>
      </c>
      <c r="C229" s="495" t="s">
        <v>727</v>
      </c>
      <c r="D229" s="613"/>
      <c r="E229" s="494">
        <v>18900000</v>
      </c>
      <c r="F229" s="496">
        <f>6900000+4978000</f>
        <v>11878000</v>
      </c>
      <c r="G229" s="496">
        <f>6900000+4978000</f>
        <v>11878000</v>
      </c>
      <c r="H229" s="591">
        <v>100</v>
      </c>
      <c r="I229" s="497">
        <f>F229-G229</f>
        <v>0</v>
      </c>
      <c r="J229" s="429" t="s">
        <v>169</v>
      </c>
    </row>
    <row r="230" spans="1:10" ht="126">
      <c r="A230" s="402">
        <v>8</v>
      </c>
      <c r="B230" s="393" t="s">
        <v>273</v>
      </c>
      <c r="C230" s="495" t="s">
        <v>728</v>
      </c>
      <c r="D230" s="613">
        <v>0</v>
      </c>
      <c r="E230" s="494">
        <v>16900000</v>
      </c>
      <c r="F230" s="496">
        <f>1550000+1000000</f>
        <v>2550000</v>
      </c>
      <c r="G230" s="496">
        <f>F230</f>
        <v>2550000</v>
      </c>
      <c r="H230" s="591">
        <v>100</v>
      </c>
      <c r="I230" s="497">
        <v>0</v>
      </c>
      <c r="J230" s="429" t="s">
        <v>169</v>
      </c>
    </row>
    <row r="231" spans="1:10" ht="147">
      <c r="A231" s="402">
        <v>9</v>
      </c>
      <c r="B231" s="393" t="s">
        <v>274</v>
      </c>
      <c r="C231" s="495" t="s">
        <v>729</v>
      </c>
      <c r="D231" s="613">
        <v>100</v>
      </c>
      <c r="E231" s="494">
        <v>4800000</v>
      </c>
      <c r="F231" s="494">
        <v>0</v>
      </c>
      <c r="G231" s="494">
        <v>0</v>
      </c>
      <c r="H231" s="591">
        <v>0</v>
      </c>
      <c r="I231" s="497">
        <v>0</v>
      </c>
      <c r="J231" s="498" t="s">
        <v>730</v>
      </c>
    </row>
    <row r="232" spans="1:10" ht="105">
      <c r="A232" s="402">
        <v>10</v>
      </c>
      <c r="B232" s="393" t="s">
        <v>275</v>
      </c>
      <c r="C232" s="495" t="s">
        <v>705</v>
      </c>
      <c r="D232" s="613">
        <v>0.4</v>
      </c>
      <c r="E232" s="494">
        <v>8000000</v>
      </c>
      <c r="F232" s="496">
        <v>3900000</v>
      </c>
      <c r="G232" s="496">
        <v>3900000</v>
      </c>
      <c r="H232" s="591">
        <v>100</v>
      </c>
      <c r="I232" s="497">
        <f>F232-G232</f>
        <v>0</v>
      </c>
      <c r="J232" s="498" t="s">
        <v>169</v>
      </c>
    </row>
    <row r="233" spans="1:10" ht="105">
      <c r="A233" s="402">
        <v>11</v>
      </c>
      <c r="B233" s="393" t="s">
        <v>277</v>
      </c>
      <c r="C233" s="495" t="s">
        <v>731</v>
      </c>
      <c r="D233" s="613">
        <v>100</v>
      </c>
      <c r="E233" s="494">
        <v>16409952</v>
      </c>
      <c r="F233" s="496">
        <v>8022822</v>
      </c>
      <c r="G233" s="496">
        <v>8022822</v>
      </c>
      <c r="H233" s="591">
        <v>100</v>
      </c>
      <c r="I233" s="497">
        <f>F233-G233</f>
        <v>0</v>
      </c>
      <c r="J233" s="498" t="s">
        <v>169</v>
      </c>
    </row>
    <row r="234" spans="1:10" ht="84">
      <c r="A234" s="402">
        <v>12</v>
      </c>
      <c r="B234" s="499" t="s">
        <v>278</v>
      </c>
      <c r="C234" s="500" t="s">
        <v>732</v>
      </c>
      <c r="D234" s="614">
        <v>0.27</v>
      </c>
      <c r="E234" s="501">
        <v>7520000</v>
      </c>
      <c r="F234" s="502">
        <v>1600000</v>
      </c>
      <c r="G234" s="502">
        <v>1600000</v>
      </c>
      <c r="H234" s="592">
        <v>100</v>
      </c>
      <c r="I234" s="503">
        <f>F234-G234</f>
        <v>0</v>
      </c>
      <c r="J234" s="504" t="s">
        <v>169</v>
      </c>
    </row>
    <row r="235" spans="1:10" ht="63">
      <c r="A235" s="402">
        <v>13</v>
      </c>
      <c r="B235" s="403" t="s">
        <v>733</v>
      </c>
      <c r="C235" s="393" t="s">
        <v>193</v>
      </c>
      <c r="D235" s="604">
        <v>0</v>
      </c>
      <c r="E235" s="416">
        <v>5330000</v>
      </c>
      <c r="F235" s="416">
        <v>0</v>
      </c>
      <c r="G235" s="416">
        <v>0</v>
      </c>
      <c r="H235" s="572">
        <v>0</v>
      </c>
      <c r="I235" s="416">
        <v>0</v>
      </c>
      <c r="J235" s="429" t="s">
        <v>181</v>
      </c>
    </row>
    <row r="236" spans="1:10" ht="63">
      <c r="A236" s="402">
        <v>14</v>
      </c>
      <c r="B236" s="393" t="s">
        <v>734</v>
      </c>
      <c r="C236" s="393" t="s">
        <v>193</v>
      </c>
      <c r="D236" s="612">
        <v>0</v>
      </c>
      <c r="E236" s="494">
        <v>12220000</v>
      </c>
      <c r="F236" s="492">
        <v>0</v>
      </c>
      <c r="G236" s="492">
        <v>0</v>
      </c>
      <c r="H236" s="590">
        <v>0</v>
      </c>
      <c r="I236" s="493">
        <v>0</v>
      </c>
      <c r="J236" s="429" t="s">
        <v>181</v>
      </c>
    </row>
    <row r="237" spans="1:10" ht="63">
      <c r="A237" s="402">
        <v>15</v>
      </c>
      <c r="B237" s="393" t="s">
        <v>735</v>
      </c>
      <c r="C237" s="393" t="s">
        <v>193</v>
      </c>
      <c r="D237" s="612">
        <v>0</v>
      </c>
      <c r="E237" s="494">
        <v>5600000</v>
      </c>
      <c r="F237" s="492">
        <v>0</v>
      </c>
      <c r="G237" s="492">
        <v>0</v>
      </c>
      <c r="H237" s="590">
        <v>0</v>
      </c>
      <c r="I237" s="493">
        <v>0</v>
      </c>
      <c r="J237" s="429" t="s">
        <v>181</v>
      </c>
    </row>
    <row r="238" spans="1:10" ht="84">
      <c r="A238" s="402">
        <v>16</v>
      </c>
      <c r="B238" s="393" t="s">
        <v>736</v>
      </c>
      <c r="C238" s="393" t="s">
        <v>193</v>
      </c>
      <c r="D238" s="612">
        <v>0</v>
      </c>
      <c r="E238" s="494">
        <v>6880000</v>
      </c>
      <c r="F238" s="492">
        <v>0</v>
      </c>
      <c r="G238" s="492">
        <v>0</v>
      </c>
      <c r="H238" s="590">
        <v>0</v>
      </c>
      <c r="I238" s="493">
        <v>0</v>
      </c>
      <c r="J238" s="429" t="s">
        <v>181</v>
      </c>
    </row>
    <row r="239" spans="1:10" ht="63">
      <c r="A239" s="402">
        <v>17</v>
      </c>
      <c r="B239" s="393" t="s">
        <v>737</v>
      </c>
      <c r="C239" s="393" t="s">
        <v>193</v>
      </c>
      <c r="D239" s="612">
        <v>0</v>
      </c>
      <c r="E239" s="494">
        <v>1770000</v>
      </c>
      <c r="F239" s="492">
        <v>0</v>
      </c>
      <c r="G239" s="492">
        <v>0</v>
      </c>
      <c r="H239" s="590">
        <v>0</v>
      </c>
      <c r="I239" s="493">
        <v>0</v>
      </c>
      <c r="J239" s="429" t="s">
        <v>181</v>
      </c>
    </row>
    <row r="240" spans="1:10" ht="63">
      <c r="A240" s="402">
        <v>18</v>
      </c>
      <c r="B240" s="393" t="s">
        <v>738</v>
      </c>
      <c r="C240" s="393" t="s">
        <v>193</v>
      </c>
      <c r="D240" s="612">
        <v>0</v>
      </c>
      <c r="E240" s="494">
        <v>6660000</v>
      </c>
      <c r="F240" s="492">
        <v>0</v>
      </c>
      <c r="G240" s="492">
        <v>0</v>
      </c>
      <c r="H240" s="590">
        <v>0</v>
      </c>
      <c r="I240" s="493">
        <v>0</v>
      </c>
      <c r="J240" s="429" t="s">
        <v>181</v>
      </c>
    </row>
    <row r="241" spans="1:10" ht="84">
      <c r="A241" s="402">
        <v>19</v>
      </c>
      <c r="B241" s="393" t="s">
        <v>739</v>
      </c>
      <c r="C241" s="393" t="s">
        <v>169</v>
      </c>
      <c r="D241" s="612">
        <v>0</v>
      </c>
      <c r="E241" s="494">
        <v>3380000</v>
      </c>
      <c r="F241" s="492">
        <v>1014000</v>
      </c>
      <c r="G241" s="492">
        <v>1014000</v>
      </c>
      <c r="H241" s="590">
        <v>100</v>
      </c>
      <c r="I241" s="493">
        <v>0</v>
      </c>
      <c r="J241" s="429" t="s">
        <v>181</v>
      </c>
    </row>
    <row r="242" spans="1:10" ht="63">
      <c r="A242" s="402">
        <v>20</v>
      </c>
      <c r="B242" s="393" t="s">
        <v>740</v>
      </c>
      <c r="C242" s="393" t="s">
        <v>193</v>
      </c>
      <c r="D242" s="612">
        <v>0</v>
      </c>
      <c r="E242" s="494">
        <v>2400000</v>
      </c>
      <c r="F242" s="492">
        <v>0</v>
      </c>
      <c r="G242" s="492">
        <v>0</v>
      </c>
      <c r="H242" s="590">
        <v>0</v>
      </c>
      <c r="I242" s="493"/>
      <c r="J242" s="429" t="s">
        <v>181</v>
      </c>
    </row>
    <row r="243" spans="1:10" ht="84">
      <c r="A243" s="402">
        <v>21</v>
      </c>
      <c r="B243" s="393" t="s">
        <v>741</v>
      </c>
      <c r="C243" s="393" t="s">
        <v>193</v>
      </c>
      <c r="D243" s="612">
        <v>0</v>
      </c>
      <c r="E243" s="494">
        <v>1995000</v>
      </c>
      <c r="F243" s="492">
        <v>0</v>
      </c>
      <c r="G243" s="492">
        <v>0</v>
      </c>
      <c r="H243" s="590">
        <v>0</v>
      </c>
      <c r="I243" s="493">
        <v>0</v>
      </c>
      <c r="J243" s="429" t="s">
        <v>181</v>
      </c>
    </row>
    <row r="244" spans="1:10" ht="84">
      <c r="A244" s="402">
        <v>22</v>
      </c>
      <c r="B244" s="393" t="s">
        <v>742</v>
      </c>
      <c r="C244" s="393" t="s">
        <v>193</v>
      </c>
      <c r="D244" s="612">
        <v>0</v>
      </c>
      <c r="E244" s="494">
        <v>2660000</v>
      </c>
      <c r="F244" s="492">
        <v>0</v>
      </c>
      <c r="G244" s="492">
        <v>0</v>
      </c>
      <c r="H244" s="590">
        <v>0</v>
      </c>
      <c r="I244" s="493">
        <v>0</v>
      </c>
      <c r="J244" s="429" t="s">
        <v>181</v>
      </c>
    </row>
    <row r="245" spans="1:10" ht="63">
      <c r="A245" s="402">
        <v>23</v>
      </c>
      <c r="B245" s="393" t="s">
        <v>743</v>
      </c>
      <c r="C245" s="393" t="s">
        <v>169</v>
      </c>
      <c r="D245" s="612">
        <v>0.4</v>
      </c>
      <c r="E245" s="494">
        <v>6840000</v>
      </c>
      <c r="F245" s="492">
        <f>2142000+354522.26</f>
        <v>2496522.26</v>
      </c>
      <c r="G245" s="492">
        <f>2142000+354522.26</f>
        <v>2496522.26</v>
      </c>
      <c r="H245" s="590">
        <v>100</v>
      </c>
      <c r="I245" s="493">
        <f>F245-G245</f>
        <v>0</v>
      </c>
      <c r="J245" s="429" t="s">
        <v>169</v>
      </c>
    </row>
    <row r="246" spans="1:10" ht="21">
      <c r="A246" s="402"/>
      <c r="B246" s="387" t="s">
        <v>159</v>
      </c>
      <c r="C246" s="450"/>
      <c r="D246" s="612"/>
      <c r="E246" s="505">
        <f>SUM(E223:E245)</f>
        <v>140619952</v>
      </c>
      <c r="F246" s="454">
        <f>SUM(F223:F245)</f>
        <v>32041344.259999998</v>
      </c>
      <c r="G246" s="454">
        <f>SUM(G223:G245)</f>
        <v>32041344.259999998</v>
      </c>
      <c r="H246" s="590"/>
      <c r="I246" s="506">
        <f>I230+I223</f>
        <v>0</v>
      </c>
      <c r="J246" s="429"/>
    </row>
    <row r="247" spans="1:10" ht="126">
      <c r="A247" s="402">
        <v>1</v>
      </c>
      <c r="B247" s="393" t="s">
        <v>744</v>
      </c>
      <c r="C247" s="450" t="s">
        <v>745</v>
      </c>
      <c r="D247" s="612">
        <v>100</v>
      </c>
      <c r="E247" s="494">
        <v>165929049</v>
      </c>
      <c r="F247" s="492">
        <v>155157011.55</v>
      </c>
      <c r="G247" s="492">
        <v>101359111.55</v>
      </c>
      <c r="H247" s="590">
        <v>100</v>
      </c>
      <c r="I247" s="493">
        <f>F247-G247</f>
        <v>53797900.000000015</v>
      </c>
      <c r="J247" s="429" t="s">
        <v>746</v>
      </c>
    </row>
    <row r="248" spans="1:10" ht="21">
      <c r="A248" s="402"/>
      <c r="B248" s="387" t="s">
        <v>162</v>
      </c>
      <c r="C248" s="450"/>
      <c r="D248" s="612"/>
      <c r="E248" s="505">
        <v>306549001</v>
      </c>
      <c r="F248" s="454">
        <f>F247+F246</f>
        <v>187198355.81</v>
      </c>
      <c r="G248" s="454">
        <f>G247+G246</f>
        <v>133400455.81</v>
      </c>
      <c r="H248" s="590"/>
      <c r="I248" s="506">
        <f>I247+I246</f>
        <v>53797900.000000015</v>
      </c>
      <c r="J248" s="429"/>
    </row>
    <row r="249" spans="1:10" ht="20.25">
      <c r="A249" s="507" t="s">
        <v>747</v>
      </c>
      <c r="B249" s="508"/>
      <c r="C249" s="508"/>
      <c r="D249" s="508"/>
      <c r="E249" s="508"/>
      <c r="F249" s="508"/>
      <c r="G249" s="508"/>
      <c r="H249" s="508"/>
      <c r="I249" s="508"/>
      <c r="J249" s="509"/>
    </row>
    <row r="250" spans="1:10" ht="20.25">
      <c r="A250" s="507" t="s">
        <v>920</v>
      </c>
      <c r="B250" s="508"/>
      <c r="C250" s="508"/>
      <c r="D250" s="508"/>
      <c r="E250" s="508"/>
      <c r="F250" s="508"/>
      <c r="G250" s="508"/>
      <c r="H250" s="508"/>
      <c r="I250" s="508"/>
      <c r="J250" s="509"/>
    </row>
    <row r="251" spans="1:10" ht="21">
      <c r="A251" s="402"/>
      <c r="B251" s="405" t="s">
        <v>231</v>
      </c>
      <c r="C251" s="405"/>
      <c r="D251" s="611"/>
      <c r="E251" s="406">
        <v>280000000</v>
      </c>
      <c r="F251" s="510"/>
      <c r="G251" s="510"/>
      <c r="H251" s="593"/>
      <c r="I251" s="510"/>
      <c r="J251" s="403"/>
    </row>
    <row r="252" spans="1:10" ht="21">
      <c r="A252" s="402"/>
      <c r="B252" s="405" t="s">
        <v>232</v>
      </c>
      <c r="C252" s="405"/>
      <c r="D252" s="611"/>
      <c r="E252" s="487">
        <v>0</v>
      </c>
      <c r="F252" s="510"/>
      <c r="G252" s="510"/>
      <c r="H252" s="593"/>
      <c r="I252" s="510"/>
      <c r="J252" s="403"/>
    </row>
    <row r="253" spans="1:10" ht="21">
      <c r="A253" s="402"/>
      <c r="B253" s="405" t="s">
        <v>233</v>
      </c>
      <c r="C253" s="405"/>
      <c r="D253" s="611"/>
      <c r="E253" s="487">
        <v>0</v>
      </c>
      <c r="F253" s="510"/>
      <c r="G253" s="510"/>
      <c r="H253" s="593"/>
      <c r="I253" s="510"/>
      <c r="J253" s="403"/>
    </row>
    <row r="254" spans="1:10" ht="21">
      <c r="A254" s="402"/>
      <c r="B254" s="405" t="s">
        <v>190</v>
      </c>
      <c r="C254" s="405"/>
      <c r="D254" s="611"/>
      <c r="E254" s="487">
        <v>0</v>
      </c>
      <c r="F254" s="510"/>
      <c r="G254" s="510"/>
      <c r="H254" s="593"/>
      <c r="I254" s="510"/>
      <c r="J254" s="403"/>
    </row>
    <row r="255" spans="1:10" ht="21">
      <c r="A255" s="402"/>
      <c r="B255" s="405" t="s">
        <v>167</v>
      </c>
      <c r="C255" s="405"/>
      <c r="D255" s="611"/>
      <c r="E255" s="406">
        <v>0</v>
      </c>
      <c r="F255" s="510"/>
      <c r="G255" s="510"/>
      <c r="H255" s="593"/>
      <c r="I255" s="510"/>
      <c r="J255" s="403"/>
    </row>
    <row r="256" spans="1:10" ht="21">
      <c r="A256" s="402"/>
      <c r="B256" s="405" t="s">
        <v>776</v>
      </c>
      <c r="C256" s="405"/>
      <c r="D256" s="611"/>
      <c r="E256" s="386"/>
      <c r="F256" s="510"/>
      <c r="G256" s="510"/>
      <c r="H256" s="593"/>
      <c r="I256" s="510"/>
      <c r="J256" s="403"/>
    </row>
    <row r="257" spans="1:10" ht="81">
      <c r="A257" s="385" t="s">
        <v>132</v>
      </c>
      <c r="B257" s="387" t="s">
        <v>133</v>
      </c>
      <c r="C257" s="387" t="s">
        <v>134</v>
      </c>
      <c r="D257" s="607" t="s">
        <v>154</v>
      </c>
      <c r="E257" s="387" t="s">
        <v>136</v>
      </c>
      <c r="F257" s="491" t="s">
        <v>137</v>
      </c>
      <c r="G257" s="491" t="s">
        <v>138</v>
      </c>
      <c r="H257" s="481" t="s">
        <v>168</v>
      </c>
      <c r="I257" s="385" t="s">
        <v>140</v>
      </c>
      <c r="J257" s="387" t="s">
        <v>149</v>
      </c>
    </row>
    <row r="258" spans="1:10" ht="63">
      <c r="A258" s="511">
        <v>1</v>
      </c>
      <c r="B258" s="393" t="s">
        <v>748</v>
      </c>
      <c r="C258" s="512" t="s">
        <v>193</v>
      </c>
      <c r="D258" s="613">
        <v>0</v>
      </c>
      <c r="E258" s="466">
        <v>70000000</v>
      </c>
      <c r="F258" s="513">
        <v>0</v>
      </c>
      <c r="G258" s="513">
        <v>0</v>
      </c>
      <c r="H258" s="514">
        <v>0</v>
      </c>
      <c r="I258" s="511">
        <v>0</v>
      </c>
      <c r="J258" s="512" t="s">
        <v>181</v>
      </c>
    </row>
    <row r="259" spans="1:10" ht="63">
      <c r="A259" s="511">
        <v>2</v>
      </c>
      <c r="B259" s="393" t="s">
        <v>748</v>
      </c>
      <c r="C259" s="512" t="s">
        <v>193</v>
      </c>
      <c r="D259" s="613">
        <v>0</v>
      </c>
      <c r="E259" s="466">
        <v>70000000</v>
      </c>
      <c r="F259" s="513">
        <v>0</v>
      </c>
      <c r="G259" s="513">
        <v>0</v>
      </c>
      <c r="H259" s="514">
        <v>0</v>
      </c>
      <c r="I259" s="511">
        <v>0</v>
      </c>
      <c r="J259" s="512" t="s">
        <v>181</v>
      </c>
    </row>
    <row r="260" spans="1:10" ht="63">
      <c r="A260" s="511">
        <v>3</v>
      </c>
      <c r="B260" s="393" t="s">
        <v>308</v>
      </c>
      <c r="C260" s="512" t="s">
        <v>193</v>
      </c>
      <c r="D260" s="613">
        <v>0</v>
      </c>
      <c r="E260" s="515">
        <v>30000000</v>
      </c>
      <c r="F260" s="496">
        <v>0</v>
      </c>
      <c r="G260" s="496">
        <v>0</v>
      </c>
      <c r="H260" s="591">
        <v>0</v>
      </c>
      <c r="I260" s="497">
        <f>F260-G260</f>
        <v>0</v>
      </c>
      <c r="J260" s="512" t="s">
        <v>181</v>
      </c>
    </row>
    <row r="261" spans="1:10" ht="63">
      <c r="A261" s="511">
        <v>4</v>
      </c>
      <c r="B261" s="393" t="s">
        <v>749</v>
      </c>
      <c r="C261" s="512" t="s">
        <v>193</v>
      </c>
      <c r="D261" s="613">
        <v>0</v>
      </c>
      <c r="E261" s="515">
        <v>40000000</v>
      </c>
      <c r="F261" s="496">
        <v>0</v>
      </c>
      <c r="G261" s="516">
        <v>0</v>
      </c>
      <c r="H261" s="591">
        <v>0</v>
      </c>
      <c r="I261" s="497">
        <v>0</v>
      </c>
      <c r="J261" s="512" t="s">
        <v>181</v>
      </c>
    </row>
    <row r="262" spans="1:10" ht="63">
      <c r="A262" s="511">
        <v>5</v>
      </c>
      <c r="B262" s="393" t="s">
        <v>777</v>
      </c>
      <c r="C262" s="512" t="s">
        <v>193</v>
      </c>
      <c r="D262" s="613">
        <v>0</v>
      </c>
      <c r="E262" s="515">
        <v>40000000</v>
      </c>
      <c r="F262" s="496">
        <v>0</v>
      </c>
      <c r="G262" s="492">
        <v>0</v>
      </c>
      <c r="H262" s="591">
        <v>0</v>
      </c>
      <c r="I262" s="497">
        <f>F262-G262</f>
        <v>0</v>
      </c>
      <c r="J262" s="512" t="s">
        <v>181</v>
      </c>
    </row>
    <row r="263" spans="1:10" ht="63">
      <c r="A263" s="511">
        <v>6</v>
      </c>
      <c r="B263" s="499" t="s">
        <v>898</v>
      </c>
      <c r="C263" s="512" t="s">
        <v>193</v>
      </c>
      <c r="D263" s="613">
        <v>0</v>
      </c>
      <c r="E263" s="517">
        <v>30000000</v>
      </c>
      <c r="F263" s="496">
        <v>0</v>
      </c>
      <c r="G263" s="492">
        <v>0</v>
      </c>
      <c r="H263" s="591">
        <v>0</v>
      </c>
      <c r="I263" s="497">
        <v>0</v>
      </c>
      <c r="J263" s="512" t="s">
        <v>181</v>
      </c>
    </row>
    <row r="264" spans="1:10" ht="21">
      <c r="A264" s="457"/>
      <c r="B264" s="457"/>
      <c r="C264" s="518" t="s">
        <v>144</v>
      </c>
      <c r="D264" s="519"/>
      <c r="E264" s="520">
        <f>SUM(E258:E263)</f>
        <v>280000000</v>
      </c>
      <c r="F264" s="472">
        <f>SUM(F258:F263)</f>
        <v>0</v>
      </c>
      <c r="G264" s="472">
        <f>SUM(G258:G263)</f>
        <v>0</v>
      </c>
      <c r="H264" s="521">
        <f>SUM(H258:H263)</f>
        <v>0</v>
      </c>
      <c r="I264" s="405">
        <f>SUM(I258:I263)</f>
        <v>0</v>
      </c>
      <c r="J264" s="404"/>
    </row>
    <row r="265" spans="1:10" ht="21">
      <c r="A265" s="402">
        <v>7.4</v>
      </c>
      <c r="B265" s="405" t="s">
        <v>567</v>
      </c>
      <c r="C265" s="405"/>
      <c r="D265" s="611"/>
      <c r="E265" s="484" t="s">
        <v>166</v>
      </c>
      <c r="F265" s="510"/>
      <c r="G265" s="510"/>
      <c r="H265" s="593"/>
      <c r="I265" s="510"/>
      <c r="J265" s="403"/>
    </row>
    <row r="266" spans="1:10" ht="21">
      <c r="A266" s="402"/>
      <c r="B266" s="405" t="s">
        <v>231</v>
      </c>
      <c r="C266" s="405"/>
      <c r="D266" s="611"/>
      <c r="E266" s="406">
        <v>230892000</v>
      </c>
      <c r="F266" s="510"/>
      <c r="G266" s="510"/>
      <c r="H266" s="593"/>
      <c r="I266" s="510"/>
      <c r="J266" s="403"/>
    </row>
    <row r="267" spans="1:10" ht="21">
      <c r="A267" s="402"/>
      <c r="B267" s="405" t="s">
        <v>596</v>
      </c>
      <c r="C267" s="405"/>
      <c r="D267" s="611"/>
      <c r="E267" s="406">
        <v>0</v>
      </c>
      <c r="F267" s="510"/>
      <c r="G267" s="510"/>
      <c r="H267" s="593"/>
      <c r="I267" s="510"/>
      <c r="J267" s="403"/>
    </row>
    <row r="268" spans="1:10" ht="21">
      <c r="A268" s="402"/>
      <c r="B268" s="405" t="s">
        <v>232</v>
      </c>
      <c r="C268" s="405"/>
      <c r="D268" s="611"/>
      <c r="E268" s="487">
        <v>116637000</v>
      </c>
      <c r="F268" s="510"/>
      <c r="G268" s="510"/>
      <c r="H268" s="593"/>
      <c r="I268" s="510"/>
      <c r="J268" s="403"/>
    </row>
    <row r="269" spans="1:10" ht="21">
      <c r="A269" s="402"/>
      <c r="B269" s="405" t="s">
        <v>190</v>
      </c>
      <c r="C269" s="405"/>
      <c r="D269" s="611"/>
      <c r="E269" s="487">
        <f>E268</f>
        <v>116637000</v>
      </c>
      <c r="F269" s="510"/>
      <c r="G269" s="510"/>
      <c r="H269" s="593"/>
      <c r="I269" s="510"/>
      <c r="J269" s="403"/>
    </row>
    <row r="270" spans="1:10" ht="21">
      <c r="A270" s="402"/>
      <c r="B270" s="405" t="s">
        <v>167</v>
      </c>
      <c r="C270" s="405"/>
      <c r="D270" s="611"/>
      <c r="E270" s="406">
        <f>G302</f>
        <v>98244000</v>
      </c>
      <c r="F270" s="510"/>
      <c r="G270" s="510"/>
      <c r="H270" s="593"/>
      <c r="I270" s="510"/>
      <c r="J270" s="403"/>
    </row>
    <row r="271" spans="1:10" ht="21">
      <c r="A271" s="402"/>
      <c r="B271" s="405" t="s">
        <v>778</v>
      </c>
      <c r="C271" s="405"/>
      <c r="D271" s="611"/>
      <c r="E271" s="386">
        <f>E269-E270</f>
        <v>18393000</v>
      </c>
      <c r="F271" s="510"/>
      <c r="G271" s="510"/>
      <c r="H271" s="593"/>
      <c r="I271" s="510"/>
      <c r="J271" s="403"/>
    </row>
    <row r="272" spans="1:10" ht="20.25">
      <c r="A272" s="507" t="s">
        <v>750</v>
      </c>
      <c r="B272" s="508"/>
      <c r="C272" s="508"/>
      <c r="D272" s="508"/>
      <c r="E272" s="508"/>
      <c r="F272" s="508"/>
      <c r="G272" s="508"/>
      <c r="H272" s="508"/>
      <c r="I272" s="508"/>
      <c r="J272" s="509"/>
    </row>
    <row r="273" spans="1:10" ht="81">
      <c r="A273" s="385" t="s">
        <v>132</v>
      </c>
      <c r="B273" s="387" t="s">
        <v>133</v>
      </c>
      <c r="C273" s="387" t="s">
        <v>134</v>
      </c>
      <c r="D273" s="607" t="s">
        <v>154</v>
      </c>
      <c r="E273" s="387" t="s">
        <v>136</v>
      </c>
      <c r="F273" s="491" t="s">
        <v>137</v>
      </c>
      <c r="G273" s="491" t="s">
        <v>138</v>
      </c>
      <c r="H273" s="481" t="s">
        <v>168</v>
      </c>
      <c r="I273" s="385" t="s">
        <v>140</v>
      </c>
      <c r="J273" s="400" t="s">
        <v>149</v>
      </c>
    </row>
    <row r="274" spans="1:10" ht="231">
      <c r="A274" s="522">
        <v>1</v>
      </c>
      <c r="B274" s="401" t="s">
        <v>266</v>
      </c>
      <c r="C274" s="401" t="s">
        <v>647</v>
      </c>
      <c r="D274" s="615">
        <v>0</v>
      </c>
      <c r="E274" s="395">
        <v>3750000</v>
      </c>
      <c r="F274" s="395">
        <f>E274</f>
        <v>3750000</v>
      </c>
      <c r="G274" s="386">
        <v>0</v>
      </c>
      <c r="H274" s="577">
        <v>0</v>
      </c>
      <c r="I274" s="523">
        <v>0</v>
      </c>
      <c r="J274" s="401" t="s">
        <v>751</v>
      </c>
    </row>
    <row r="275" spans="1:10" ht="231">
      <c r="A275" s="522">
        <v>2</v>
      </c>
      <c r="B275" s="401" t="s">
        <v>899</v>
      </c>
      <c r="C275" s="401" t="s">
        <v>649</v>
      </c>
      <c r="D275" s="615">
        <v>0</v>
      </c>
      <c r="E275" s="395">
        <v>22550000</v>
      </c>
      <c r="F275" s="395">
        <v>11100000</v>
      </c>
      <c r="G275" s="399">
        <v>11100000</v>
      </c>
      <c r="H275" s="577">
        <v>100</v>
      </c>
      <c r="I275" s="523">
        <v>0</v>
      </c>
      <c r="J275" s="401" t="s">
        <v>751</v>
      </c>
    </row>
    <row r="276" spans="1:10" ht="231">
      <c r="A276" s="522">
        <v>3</v>
      </c>
      <c r="B276" s="401" t="s">
        <v>752</v>
      </c>
      <c r="C276" s="401" t="s">
        <v>647</v>
      </c>
      <c r="D276" s="615">
        <v>0</v>
      </c>
      <c r="E276" s="395">
        <v>7800000</v>
      </c>
      <c r="F276" s="395">
        <v>3900000</v>
      </c>
      <c r="G276" s="402">
        <v>3900000</v>
      </c>
      <c r="H276" s="577">
        <v>100</v>
      </c>
      <c r="I276" s="523">
        <f>F276-G276</f>
        <v>0</v>
      </c>
      <c r="J276" s="401" t="s">
        <v>751</v>
      </c>
    </row>
    <row r="277" spans="1:10" ht="105">
      <c r="A277" s="522">
        <v>4</v>
      </c>
      <c r="B277" s="401" t="s">
        <v>753</v>
      </c>
      <c r="C277" s="401" t="s">
        <v>650</v>
      </c>
      <c r="D277" s="615">
        <v>100</v>
      </c>
      <c r="E277" s="395">
        <v>10200000</v>
      </c>
      <c r="F277" s="395">
        <v>5100000</v>
      </c>
      <c r="G277" s="524">
        <v>5100000</v>
      </c>
      <c r="H277" s="577">
        <v>100</v>
      </c>
      <c r="I277" s="523">
        <v>0</v>
      </c>
      <c r="J277" s="401" t="s">
        <v>651</v>
      </c>
    </row>
    <row r="278" spans="1:10" ht="105">
      <c r="A278" s="522">
        <v>5</v>
      </c>
      <c r="B278" s="401" t="s">
        <v>613</v>
      </c>
      <c r="C278" s="401" t="s">
        <v>260</v>
      </c>
      <c r="D278" s="615">
        <v>0</v>
      </c>
      <c r="E278" s="395">
        <v>12275000</v>
      </c>
      <c r="F278" s="395">
        <v>0</v>
      </c>
      <c r="G278" s="402">
        <v>0</v>
      </c>
      <c r="H278" s="577">
        <v>0</v>
      </c>
      <c r="I278" s="523">
        <f>F278</f>
        <v>0</v>
      </c>
      <c r="J278" s="401" t="s">
        <v>652</v>
      </c>
    </row>
    <row r="279" spans="1:10" ht="63">
      <c r="A279" s="522">
        <v>6</v>
      </c>
      <c r="B279" s="401" t="s">
        <v>265</v>
      </c>
      <c r="C279" s="401" t="s">
        <v>647</v>
      </c>
      <c r="D279" s="615">
        <v>0</v>
      </c>
      <c r="E279" s="395">
        <v>10640000</v>
      </c>
      <c r="F279" s="395">
        <v>5270000</v>
      </c>
      <c r="G279" s="399">
        <v>5270000</v>
      </c>
      <c r="H279" s="577">
        <v>0</v>
      </c>
      <c r="I279" s="523">
        <f>F279-G279</f>
        <v>0</v>
      </c>
      <c r="J279" s="401" t="s">
        <v>754</v>
      </c>
    </row>
    <row r="280" spans="1:10" ht="105">
      <c r="A280" s="522">
        <v>7</v>
      </c>
      <c r="B280" s="401" t="s">
        <v>614</v>
      </c>
      <c r="C280" s="401" t="s">
        <v>260</v>
      </c>
      <c r="D280" s="615">
        <v>0</v>
      </c>
      <c r="E280" s="395">
        <v>1200000</v>
      </c>
      <c r="F280" s="395">
        <v>0</v>
      </c>
      <c r="G280" s="402">
        <v>0</v>
      </c>
      <c r="H280" s="577">
        <v>0</v>
      </c>
      <c r="I280" s="523"/>
      <c r="J280" s="401" t="s">
        <v>652</v>
      </c>
    </row>
    <row r="281" spans="1:10" ht="105">
      <c r="A281" s="522">
        <v>8</v>
      </c>
      <c r="B281" s="401" t="s">
        <v>615</v>
      </c>
      <c r="C281" s="401" t="s">
        <v>647</v>
      </c>
      <c r="D281" s="615">
        <v>100</v>
      </c>
      <c r="E281" s="395">
        <v>9200000</v>
      </c>
      <c r="F281" s="395">
        <v>4600000</v>
      </c>
      <c r="G281" s="402">
        <v>4600000</v>
      </c>
      <c r="H281" s="577">
        <v>100</v>
      </c>
      <c r="I281" s="523">
        <v>0</v>
      </c>
      <c r="J281" s="401" t="s">
        <v>653</v>
      </c>
    </row>
    <row r="282" spans="1:10" ht="147">
      <c r="A282" s="522">
        <v>9</v>
      </c>
      <c r="B282" s="401" t="s">
        <v>755</v>
      </c>
      <c r="C282" s="401" t="s">
        <v>654</v>
      </c>
      <c r="D282" s="615">
        <v>100</v>
      </c>
      <c r="E282" s="395">
        <v>2845000</v>
      </c>
      <c r="F282" s="395">
        <f>E282</f>
        <v>2845000</v>
      </c>
      <c r="G282" s="523">
        <f>F282</f>
        <v>2845000</v>
      </c>
      <c r="H282" s="577">
        <v>100</v>
      </c>
      <c r="I282" s="523">
        <f>E282-F282</f>
        <v>0</v>
      </c>
      <c r="J282" s="401" t="s">
        <v>655</v>
      </c>
    </row>
    <row r="283" spans="1:10" ht="168">
      <c r="A283" s="522">
        <v>10</v>
      </c>
      <c r="B283" s="401" t="s">
        <v>616</v>
      </c>
      <c r="C283" s="401" t="s">
        <v>656</v>
      </c>
      <c r="D283" s="615">
        <v>0</v>
      </c>
      <c r="E283" s="395">
        <v>13110000</v>
      </c>
      <c r="F283" s="395">
        <v>0</v>
      </c>
      <c r="G283" s="402">
        <v>0</v>
      </c>
      <c r="H283" s="577">
        <v>0</v>
      </c>
      <c r="I283" s="523">
        <f>F283</f>
        <v>0</v>
      </c>
      <c r="J283" s="401" t="s">
        <v>657</v>
      </c>
    </row>
    <row r="284" spans="1:10" ht="168">
      <c r="A284" s="522">
        <v>11</v>
      </c>
      <c r="B284" s="401" t="s">
        <v>617</v>
      </c>
      <c r="C284" s="401" t="s">
        <v>260</v>
      </c>
      <c r="D284" s="615">
        <v>0</v>
      </c>
      <c r="E284" s="395">
        <v>7800000</v>
      </c>
      <c r="F284" s="395">
        <v>0</v>
      </c>
      <c r="G284" s="402">
        <v>0</v>
      </c>
      <c r="H284" s="577">
        <v>0</v>
      </c>
      <c r="I284" s="523"/>
      <c r="J284" s="401" t="s">
        <v>657</v>
      </c>
    </row>
    <row r="285" spans="1:10" ht="147">
      <c r="A285" s="522">
        <v>12</v>
      </c>
      <c r="B285" s="401" t="s">
        <v>756</v>
      </c>
      <c r="C285" s="401" t="s">
        <v>658</v>
      </c>
      <c r="D285" s="615">
        <v>0</v>
      </c>
      <c r="E285" s="395">
        <v>10395000</v>
      </c>
      <c r="F285" s="395">
        <f>E285</f>
        <v>10395000</v>
      </c>
      <c r="G285" s="523">
        <f>F285</f>
        <v>10395000</v>
      </c>
      <c r="H285" s="577"/>
      <c r="I285" s="523">
        <f>E285-F285</f>
        <v>0</v>
      </c>
      <c r="J285" s="401" t="s">
        <v>659</v>
      </c>
    </row>
    <row r="286" spans="1:10" ht="105">
      <c r="A286" s="522">
        <v>13</v>
      </c>
      <c r="B286" s="401" t="s">
        <v>262</v>
      </c>
      <c r="C286" s="401" t="s">
        <v>647</v>
      </c>
      <c r="D286" s="615">
        <v>100</v>
      </c>
      <c r="E286" s="395">
        <v>4800000</v>
      </c>
      <c r="F286" s="395">
        <v>2400000</v>
      </c>
      <c r="G286" s="523">
        <f>F286</f>
        <v>2400000</v>
      </c>
      <c r="H286" s="577">
        <v>100</v>
      </c>
      <c r="I286" s="523"/>
      <c r="J286" s="401" t="s">
        <v>648</v>
      </c>
    </row>
    <row r="287" spans="1:10" ht="105">
      <c r="A287" s="522">
        <v>14</v>
      </c>
      <c r="B287" s="401" t="s">
        <v>757</v>
      </c>
      <c r="C287" s="401" t="s">
        <v>660</v>
      </c>
      <c r="D287" s="615">
        <v>100</v>
      </c>
      <c r="E287" s="430">
        <v>5080000</v>
      </c>
      <c r="F287" s="395">
        <v>2540000</v>
      </c>
      <c r="G287" s="523">
        <f>E287-F287</f>
        <v>2540000</v>
      </c>
      <c r="H287" s="577">
        <v>100</v>
      </c>
      <c r="I287" s="523"/>
      <c r="J287" s="401" t="s">
        <v>661</v>
      </c>
    </row>
    <row r="288" spans="1:10" ht="126">
      <c r="A288" s="522">
        <v>15</v>
      </c>
      <c r="B288" s="401" t="s">
        <v>618</v>
      </c>
      <c r="C288" s="401" t="s">
        <v>662</v>
      </c>
      <c r="D288" s="615">
        <v>100</v>
      </c>
      <c r="E288" s="395">
        <v>4000000</v>
      </c>
      <c r="F288" s="395">
        <v>2000000</v>
      </c>
      <c r="G288" s="402">
        <v>2000000</v>
      </c>
      <c r="H288" s="577">
        <v>100</v>
      </c>
      <c r="I288" s="523">
        <v>0</v>
      </c>
      <c r="J288" s="401" t="s">
        <v>663</v>
      </c>
    </row>
    <row r="289" spans="1:10" ht="84">
      <c r="A289" s="522">
        <v>16</v>
      </c>
      <c r="B289" s="393" t="s">
        <v>758</v>
      </c>
      <c r="C289" s="401" t="s">
        <v>658</v>
      </c>
      <c r="D289" s="615">
        <v>100</v>
      </c>
      <c r="E289" s="525">
        <v>6562000</v>
      </c>
      <c r="F289" s="399">
        <v>6562000</v>
      </c>
      <c r="G289" s="399">
        <f>F289</f>
        <v>6562000</v>
      </c>
      <c r="H289" s="577">
        <v>100</v>
      </c>
      <c r="I289" s="399">
        <v>0</v>
      </c>
      <c r="J289" s="401" t="s">
        <v>663</v>
      </c>
    </row>
    <row r="290" spans="1:10" ht="63">
      <c r="A290" s="522">
        <v>17</v>
      </c>
      <c r="B290" s="393" t="s">
        <v>759</v>
      </c>
      <c r="C290" s="401" t="s">
        <v>658</v>
      </c>
      <c r="D290" s="604">
        <v>0</v>
      </c>
      <c r="E290" s="525">
        <v>21000000</v>
      </c>
      <c r="F290" s="399">
        <v>21000000</v>
      </c>
      <c r="G290" s="399">
        <v>21000000</v>
      </c>
      <c r="H290" s="577">
        <v>100</v>
      </c>
      <c r="I290" s="399">
        <v>0</v>
      </c>
      <c r="J290" s="393" t="s">
        <v>169</v>
      </c>
    </row>
    <row r="291" spans="1:10" ht="63">
      <c r="A291" s="522">
        <v>18</v>
      </c>
      <c r="B291" s="393" t="s">
        <v>760</v>
      </c>
      <c r="C291" s="401" t="s">
        <v>658</v>
      </c>
      <c r="D291" s="604">
        <v>0</v>
      </c>
      <c r="E291" s="525">
        <v>15275000</v>
      </c>
      <c r="F291" s="399">
        <v>0</v>
      </c>
      <c r="G291" s="399">
        <v>0</v>
      </c>
      <c r="H291" s="567">
        <v>0</v>
      </c>
      <c r="I291" s="399">
        <v>0</v>
      </c>
      <c r="J291" s="393" t="s">
        <v>181</v>
      </c>
    </row>
    <row r="292" spans="1:10" ht="126">
      <c r="A292" s="522">
        <v>19</v>
      </c>
      <c r="B292" s="393" t="s">
        <v>761</v>
      </c>
      <c r="C292" s="401" t="s">
        <v>658</v>
      </c>
      <c r="D292" s="604">
        <v>0</v>
      </c>
      <c r="E292" s="525">
        <v>8695000</v>
      </c>
      <c r="F292" s="399">
        <v>0</v>
      </c>
      <c r="G292" s="399">
        <v>0</v>
      </c>
      <c r="H292" s="567">
        <v>0</v>
      </c>
      <c r="I292" s="399">
        <v>0</v>
      </c>
      <c r="J292" s="393" t="s">
        <v>181</v>
      </c>
    </row>
    <row r="293" spans="1:10" ht="63">
      <c r="A293" s="522">
        <v>20</v>
      </c>
      <c r="B293" s="393" t="s">
        <v>762</v>
      </c>
      <c r="C293" s="393" t="s">
        <v>763</v>
      </c>
      <c r="D293" s="604"/>
      <c r="E293" s="525">
        <v>16630000</v>
      </c>
      <c r="F293" s="399">
        <v>16270000</v>
      </c>
      <c r="G293" s="399">
        <v>1627000</v>
      </c>
      <c r="H293" s="567">
        <v>100</v>
      </c>
      <c r="I293" s="399">
        <v>0</v>
      </c>
      <c r="J293" s="393" t="s">
        <v>763</v>
      </c>
    </row>
    <row r="294" spans="1:10" ht="63">
      <c r="A294" s="522">
        <v>21</v>
      </c>
      <c r="B294" s="393" t="s">
        <v>764</v>
      </c>
      <c r="C294" s="393" t="s">
        <v>765</v>
      </c>
      <c r="D294" s="604">
        <v>50</v>
      </c>
      <c r="E294" s="399">
        <v>4000000</v>
      </c>
      <c r="F294" s="399">
        <v>2000000</v>
      </c>
      <c r="G294" s="399">
        <v>2000000</v>
      </c>
      <c r="H294" s="567">
        <v>100</v>
      </c>
      <c r="I294" s="399">
        <v>0</v>
      </c>
      <c r="J294" s="393" t="s">
        <v>169</v>
      </c>
    </row>
    <row r="295" spans="1:10" ht="84">
      <c r="A295" s="522">
        <v>22</v>
      </c>
      <c r="B295" s="393" t="s">
        <v>766</v>
      </c>
      <c r="C295" s="393" t="s">
        <v>577</v>
      </c>
      <c r="D295" s="604">
        <v>100</v>
      </c>
      <c r="E295" s="399">
        <v>460000</v>
      </c>
      <c r="F295" s="399">
        <v>460000</v>
      </c>
      <c r="G295" s="399">
        <v>460000</v>
      </c>
      <c r="H295" s="567">
        <v>100</v>
      </c>
      <c r="I295" s="399">
        <v>0</v>
      </c>
      <c r="J295" s="393" t="s">
        <v>577</v>
      </c>
    </row>
    <row r="296" spans="1:10" ht="84">
      <c r="A296" s="522">
        <v>23</v>
      </c>
      <c r="B296" s="393" t="s">
        <v>767</v>
      </c>
      <c r="C296" s="402" t="s">
        <v>768</v>
      </c>
      <c r="D296" s="604">
        <v>0</v>
      </c>
      <c r="E296" s="525">
        <v>3567000</v>
      </c>
      <c r="F296" s="399">
        <v>0</v>
      </c>
      <c r="G296" s="399">
        <v>0</v>
      </c>
      <c r="H296" s="567">
        <v>0</v>
      </c>
      <c r="I296" s="399">
        <v>0</v>
      </c>
      <c r="J296" s="393" t="s">
        <v>181</v>
      </c>
    </row>
    <row r="297" spans="1:10" ht="84">
      <c r="A297" s="522">
        <v>24</v>
      </c>
      <c r="B297" s="393" t="s">
        <v>769</v>
      </c>
      <c r="C297" s="393" t="s">
        <v>571</v>
      </c>
      <c r="D297" s="604">
        <v>100</v>
      </c>
      <c r="E297" s="525">
        <v>7280000</v>
      </c>
      <c r="F297" s="399">
        <v>3640000</v>
      </c>
      <c r="G297" s="399">
        <v>3640000</v>
      </c>
      <c r="H297" s="567">
        <v>100</v>
      </c>
      <c r="I297" s="399">
        <v>0</v>
      </c>
      <c r="J297" s="393" t="s">
        <v>571</v>
      </c>
    </row>
    <row r="298" spans="1:10" ht="63">
      <c r="A298" s="522">
        <v>25</v>
      </c>
      <c r="B298" s="393" t="s">
        <v>770</v>
      </c>
      <c r="C298" s="402" t="s">
        <v>771</v>
      </c>
      <c r="D298" s="604">
        <v>100</v>
      </c>
      <c r="E298" s="399">
        <v>1195000</v>
      </c>
      <c r="F298" s="399">
        <v>1195000</v>
      </c>
      <c r="G298" s="399">
        <f>F298</f>
        <v>1195000</v>
      </c>
      <c r="H298" s="567">
        <v>100</v>
      </c>
      <c r="I298" s="399">
        <v>0</v>
      </c>
      <c r="J298" s="393" t="s">
        <v>771</v>
      </c>
    </row>
    <row r="299" spans="1:10" ht="63">
      <c r="A299" s="522">
        <v>26</v>
      </c>
      <c r="B299" s="393" t="s">
        <v>772</v>
      </c>
      <c r="C299" s="402" t="s">
        <v>169</v>
      </c>
      <c r="D299" s="604"/>
      <c r="E299" s="525">
        <v>15480000</v>
      </c>
      <c r="F299" s="399">
        <v>11610000</v>
      </c>
      <c r="G299" s="399">
        <f>F299</f>
        <v>11610000</v>
      </c>
      <c r="H299" s="567">
        <v>100</v>
      </c>
      <c r="I299" s="399">
        <v>0</v>
      </c>
      <c r="J299" s="393" t="s">
        <v>571</v>
      </c>
    </row>
    <row r="300" spans="1:10" ht="105">
      <c r="A300" s="522">
        <v>27</v>
      </c>
      <c r="B300" s="393" t="s">
        <v>773</v>
      </c>
      <c r="C300" s="402" t="s">
        <v>193</v>
      </c>
      <c r="D300" s="604">
        <v>0</v>
      </c>
      <c r="E300" s="525">
        <v>2475000</v>
      </c>
      <c r="F300" s="399">
        <v>0</v>
      </c>
      <c r="G300" s="399">
        <v>0</v>
      </c>
      <c r="H300" s="567">
        <v>0</v>
      </c>
      <c r="I300" s="399">
        <v>0</v>
      </c>
      <c r="J300" s="393" t="s">
        <v>181</v>
      </c>
    </row>
    <row r="301" spans="1:10" ht="105">
      <c r="A301" s="522">
        <v>28</v>
      </c>
      <c r="B301" s="393" t="s">
        <v>774</v>
      </c>
      <c r="C301" s="402" t="s">
        <v>193</v>
      </c>
      <c r="D301" s="604">
        <v>0</v>
      </c>
      <c r="E301" s="525">
        <f>2390000+238000</f>
        <v>2628000</v>
      </c>
      <c r="F301" s="399">
        <v>0</v>
      </c>
      <c r="G301" s="399">
        <v>0</v>
      </c>
      <c r="H301" s="567">
        <v>0</v>
      </c>
      <c r="I301" s="399">
        <v>0</v>
      </c>
      <c r="J301" s="393" t="s">
        <v>181</v>
      </c>
    </row>
    <row r="302" spans="1:10" ht="21">
      <c r="A302" s="402"/>
      <c r="B302" s="518" t="s">
        <v>775</v>
      </c>
      <c r="C302" s="519"/>
      <c r="D302" s="605"/>
      <c r="E302" s="406">
        <f>SUM(E274:E301)</f>
        <v>230892000</v>
      </c>
      <c r="F302" s="406">
        <f>SUM(F274:F301)</f>
        <v>116637000</v>
      </c>
      <c r="G302" s="406">
        <f>SUM(G274:G301)</f>
        <v>98244000</v>
      </c>
      <c r="H302" s="570">
        <f>G302/F302*100</f>
        <v>84.23056148563491</v>
      </c>
      <c r="I302" s="406"/>
      <c r="J302" s="404"/>
    </row>
    <row r="303" spans="1:10" ht="21">
      <c r="A303" s="387">
        <v>8.1</v>
      </c>
      <c r="B303" s="385" t="s">
        <v>215</v>
      </c>
      <c r="C303" s="387"/>
      <c r="D303" s="464"/>
      <c r="E303" s="386"/>
      <c r="F303" s="399"/>
      <c r="G303" s="399"/>
      <c r="H303" s="567"/>
      <c r="I303" s="399"/>
      <c r="J303" s="393"/>
    </row>
    <row r="304" spans="1:10" ht="21">
      <c r="A304" s="387"/>
      <c r="B304" s="385" t="s">
        <v>241</v>
      </c>
      <c r="C304" s="385"/>
      <c r="D304" s="602"/>
      <c r="E304" s="386">
        <f>E316</f>
        <v>23819788</v>
      </c>
      <c r="F304" s="386">
        <v>0</v>
      </c>
      <c r="G304" s="399"/>
      <c r="H304" s="567"/>
      <c r="I304" s="399"/>
      <c r="J304" s="393"/>
    </row>
    <row r="305" spans="1:10" ht="21">
      <c r="A305" s="387"/>
      <c r="B305" s="385" t="s">
        <v>145</v>
      </c>
      <c r="C305" s="385"/>
      <c r="D305" s="602"/>
      <c r="E305" s="386">
        <f>F316</f>
        <v>9245678</v>
      </c>
      <c r="F305" s="386"/>
      <c r="G305" s="399"/>
      <c r="H305" s="567"/>
      <c r="I305" s="399"/>
      <c r="J305" s="393"/>
    </row>
    <row r="306" spans="1:10" ht="21">
      <c r="A306" s="387"/>
      <c r="B306" s="385" t="s">
        <v>146</v>
      </c>
      <c r="C306" s="385"/>
      <c r="D306" s="602"/>
      <c r="E306" s="386">
        <v>0</v>
      </c>
      <c r="F306" s="399"/>
      <c r="G306" s="399"/>
      <c r="H306" s="567"/>
      <c r="I306" s="399"/>
      <c r="J306" s="393"/>
    </row>
    <row r="307" spans="1:10" ht="21">
      <c r="A307" s="387"/>
      <c r="B307" s="385" t="s">
        <v>147</v>
      </c>
      <c r="C307" s="385"/>
      <c r="D307" s="602"/>
      <c r="E307" s="386">
        <f>G316</f>
        <v>9245678</v>
      </c>
      <c r="F307" s="399"/>
      <c r="G307" s="399"/>
      <c r="H307" s="567"/>
      <c r="I307" s="399"/>
      <c r="J307" s="393"/>
    </row>
    <row r="308" spans="1:10" ht="81">
      <c r="A308" s="387" t="s">
        <v>132</v>
      </c>
      <c r="B308" s="387" t="s">
        <v>133</v>
      </c>
      <c r="C308" s="387" t="s">
        <v>134</v>
      </c>
      <c r="D308" s="464" t="s">
        <v>135</v>
      </c>
      <c r="E308" s="389" t="s">
        <v>136</v>
      </c>
      <c r="F308" s="389" t="s">
        <v>137</v>
      </c>
      <c r="G308" s="389" t="s">
        <v>138</v>
      </c>
      <c r="H308" s="565" t="s">
        <v>139</v>
      </c>
      <c r="I308" s="389" t="s">
        <v>140</v>
      </c>
      <c r="J308" s="387" t="s">
        <v>149</v>
      </c>
    </row>
    <row r="309" spans="1:10" ht="126">
      <c r="A309" s="402">
        <v>1</v>
      </c>
      <c r="B309" s="393" t="s">
        <v>450</v>
      </c>
      <c r="C309" s="393" t="s">
        <v>406</v>
      </c>
      <c r="D309" s="604">
        <v>89</v>
      </c>
      <c r="E309" s="395">
        <v>4000000</v>
      </c>
      <c r="F309" s="399">
        <v>3450890</v>
      </c>
      <c r="G309" s="399">
        <f>F309</f>
        <v>3450890</v>
      </c>
      <c r="H309" s="567">
        <v>10</v>
      </c>
      <c r="I309" s="399">
        <v>0</v>
      </c>
      <c r="J309" s="393" t="s">
        <v>801</v>
      </c>
    </row>
    <row r="310" spans="1:10" ht="84">
      <c r="A310" s="402">
        <v>2</v>
      </c>
      <c r="B310" s="403" t="s">
        <v>452</v>
      </c>
      <c r="C310" s="393" t="s">
        <v>802</v>
      </c>
      <c r="D310" s="604">
        <v>0</v>
      </c>
      <c r="E310" s="447">
        <v>5000000</v>
      </c>
      <c r="F310" s="399">
        <v>0</v>
      </c>
      <c r="G310" s="399">
        <v>0</v>
      </c>
      <c r="H310" s="567">
        <v>0</v>
      </c>
      <c r="I310" s="399">
        <v>0</v>
      </c>
      <c r="J310" s="393" t="s">
        <v>181</v>
      </c>
    </row>
    <row r="311" spans="1:10" ht="126">
      <c r="A311" s="402">
        <v>3</v>
      </c>
      <c r="B311" s="403" t="s">
        <v>453</v>
      </c>
      <c r="C311" s="393" t="s">
        <v>803</v>
      </c>
      <c r="D311" s="604">
        <v>0</v>
      </c>
      <c r="E311" s="447">
        <v>4050000</v>
      </c>
      <c r="F311" s="399">
        <v>0</v>
      </c>
      <c r="G311" s="399">
        <v>0</v>
      </c>
      <c r="H311" s="567">
        <v>0</v>
      </c>
      <c r="I311" s="399">
        <v>0</v>
      </c>
      <c r="J311" s="393" t="s">
        <v>181</v>
      </c>
    </row>
    <row r="312" spans="1:10" ht="126">
      <c r="A312" s="402">
        <v>4</v>
      </c>
      <c r="B312" s="403" t="s">
        <v>915</v>
      </c>
      <c r="C312" s="393" t="s">
        <v>193</v>
      </c>
      <c r="D312" s="604">
        <v>0</v>
      </c>
      <c r="E312" s="447">
        <v>2005000</v>
      </c>
      <c r="F312" s="399">
        <v>0</v>
      </c>
      <c r="G312" s="399">
        <v>0</v>
      </c>
      <c r="H312" s="567">
        <v>0</v>
      </c>
      <c r="I312" s="399">
        <v>0</v>
      </c>
      <c r="J312" s="393" t="s">
        <v>181</v>
      </c>
    </row>
    <row r="313" spans="1:10" ht="84">
      <c r="A313" s="402">
        <v>5</v>
      </c>
      <c r="B313" s="393" t="s">
        <v>804</v>
      </c>
      <c r="C313" s="393" t="s">
        <v>805</v>
      </c>
      <c r="D313" s="604">
        <v>0</v>
      </c>
      <c r="E313" s="395">
        <v>1945000</v>
      </c>
      <c r="F313" s="399">
        <v>0</v>
      </c>
      <c r="G313" s="399">
        <v>0</v>
      </c>
      <c r="H313" s="567">
        <v>0</v>
      </c>
      <c r="I313" s="399">
        <v>0</v>
      </c>
      <c r="J313" s="393" t="s">
        <v>181</v>
      </c>
    </row>
    <row r="314" spans="1:10" ht="147">
      <c r="A314" s="402">
        <v>6</v>
      </c>
      <c r="B314" s="393" t="s">
        <v>456</v>
      </c>
      <c r="C314" s="393" t="s">
        <v>806</v>
      </c>
      <c r="D314" s="604">
        <v>100</v>
      </c>
      <c r="E314" s="395">
        <v>3459788</v>
      </c>
      <c r="F314" s="399">
        <f>E314</f>
        <v>3459788</v>
      </c>
      <c r="G314" s="399">
        <f>F314</f>
        <v>3459788</v>
      </c>
      <c r="H314" s="567">
        <v>100</v>
      </c>
      <c r="I314" s="399">
        <v>0</v>
      </c>
      <c r="J314" s="393" t="s">
        <v>457</v>
      </c>
    </row>
    <row r="315" spans="1:10" ht="84">
      <c r="A315" s="402">
        <v>7</v>
      </c>
      <c r="B315" s="393" t="s">
        <v>901</v>
      </c>
      <c r="C315" s="393" t="s">
        <v>807</v>
      </c>
      <c r="D315" s="604">
        <v>100</v>
      </c>
      <c r="E315" s="395">
        <v>3360000</v>
      </c>
      <c r="F315" s="399">
        <v>2335000</v>
      </c>
      <c r="G315" s="399">
        <f>F315</f>
        <v>2335000</v>
      </c>
      <c r="H315" s="567">
        <v>100</v>
      </c>
      <c r="I315" s="399">
        <v>0</v>
      </c>
      <c r="J315" s="393" t="s">
        <v>169</v>
      </c>
    </row>
    <row r="316" spans="1:10" ht="21">
      <c r="A316" s="402"/>
      <c r="B316" s="385" t="s">
        <v>150</v>
      </c>
      <c r="C316" s="385"/>
      <c r="D316" s="602"/>
      <c r="E316" s="386">
        <f>SUM(E309:E315)</f>
        <v>23819788</v>
      </c>
      <c r="F316" s="386">
        <f>SUM(F309:F315)</f>
        <v>9245678</v>
      </c>
      <c r="G316" s="386">
        <f>SUM(G309:G315)</f>
        <v>9245678</v>
      </c>
      <c r="H316" s="564"/>
      <c r="I316" s="386"/>
      <c r="J316" s="387"/>
    </row>
    <row r="317" spans="1:10" ht="21">
      <c r="A317" s="387">
        <v>8.2</v>
      </c>
      <c r="B317" s="388" t="s">
        <v>561</v>
      </c>
      <c r="C317" s="388"/>
      <c r="D317" s="388"/>
      <c r="E317" s="388"/>
      <c r="F317" s="399"/>
      <c r="G317" s="399"/>
      <c r="H317" s="567"/>
      <c r="I317" s="399"/>
      <c r="J317" s="393"/>
    </row>
    <row r="318" spans="1:10" ht="21">
      <c r="A318" s="387"/>
      <c r="B318" s="385" t="s">
        <v>562</v>
      </c>
      <c r="C318" s="385"/>
      <c r="D318" s="602"/>
      <c r="E318" s="386">
        <f>E326</f>
        <v>491000000</v>
      </c>
      <c r="F318" s="386">
        <v>0</v>
      </c>
      <c r="G318" s="399"/>
      <c r="H318" s="567"/>
      <c r="I318" s="399"/>
      <c r="J318" s="393"/>
    </row>
    <row r="319" spans="1:10" ht="21">
      <c r="A319" s="387"/>
      <c r="B319" s="385" t="s">
        <v>145</v>
      </c>
      <c r="C319" s="385"/>
      <c r="D319" s="602"/>
      <c r="E319" s="386">
        <f>F326</f>
        <v>400000000</v>
      </c>
      <c r="F319" s="386"/>
      <c r="G319" s="399"/>
      <c r="H319" s="567"/>
      <c r="I319" s="399"/>
      <c r="J319" s="393"/>
    </row>
    <row r="320" spans="1:10" ht="21">
      <c r="A320" s="387"/>
      <c r="B320" s="385" t="s">
        <v>146</v>
      </c>
      <c r="C320" s="385"/>
      <c r="D320" s="602"/>
      <c r="E320" s="386">
        <v>400000000</v>
      </c>
      <c r="F320" s="399"/>
      <c r="G320" s="399"/>
      <c r="H320" s="567"/>
      <c r="I320" s="399"/>
      <c r="J320" s="393"/>
    </row>
    <row r="321" spans="1:10" ht="21">
      <c r="A321" s="387"/>
      <c r="B321" s="385" t="s">
        <v>147</v>
      </c>
      <c r="C321" s="385"/>
      <c r="D321" s="602"/>
      <c r="E321" s="386">
        <v>388821600</v>
      </c>
      <c r="F321" s="399"/>
      <c r="G321" s="399"/>
      <c r="H321" s="567"/>
      <c r="I321" s="399"/>
      <c r="J321" s="393"/>
    </row>
    <row r="322" spans="1:10" ht="21">
      <c r="A322" s="387"/>
      <c r="B322" s="526" t="s">
        <v>680</v>
      </c>
      <c r="C322" s="526"/>
      <c r="D322" s="602"/>
      <c r="E322" s="386">
        <f>E320-E321</f>
        <v>11178400</v>
      </c>
      <c r="F322" s="399"/>
      <c r="G322" s="399"/>
      <c r="H322" s="567"/>
      <c r="I322" s="399"/>
      <c r="J322" s="393"/>
    </row>
    <row r="323" spans="1:10" ht="21">
      <c r="A323" s="387"/>
      <c r="B323" s="461" t="s">
        <v>900</v>
      </c>
      <c r="C323" s="461"/>
      <c r="D323" s="602"/>
      <c r="E323" s="386"/>
      <c r="F323" s="399"/>
      <c r="G323" s="399"/>
      <c r="H323" s="567"/>
      <c r="I323" s="399"/>
      <c r="J323" s="393"/>
    </row>
    <row r="324" spans="1:10" ht="81">
      <c r="A324" s="387" t="s">
        <v>132</v>
      </c>
      <c r="B324" s="387" t="s">
        <v>133</v>
      </c>
      <c r="C324" s="387" t="s">
        <v>134</v>
      </c>
      <c r="D324" s="464" t="s">
        <v>135</v>
      </c>
      <c r="E324" s="389" t="s">
        <v>136</v>
      </c>
      <c r="F324" s="389" t="s">
        <v>137</v>
      </c>
      <c r="G324" s="389" t="s">
        <v>138</v>
      </c>
      <c r="H324" s="565" t="s">
        <v>139</v>
      </c>
      <c r="I324" s="389" t="s">
        <v>140</v>
      </c>
      <c r="J324" s="387" t="s">
        <v>149</v>
      </c>
    </row>
    <row r="325" spans="1:10" ht="315">
      <c r="A325" s="402">
        <v>1</v>
      </c>
      <c r="B325" s="393" t="s">
        <v>564</v>
      </c>
      <c r="C325" s="393" t="s">
        <v>565</v>
      </c>
      <c r="D325" s="604">
        <v>100</v>
      </c>
      <c r="E325" s="399">
        <v>491000000</v>
      </c>
      <c r="F325" s="399">
        <v>400000000</v>
      </c>
      <c r="G325" s="399">
        <v>388821600</v>
      </c>
      <c r="H325" s="567">
        <f>G325/F325*100</f>
        <v>97.2054</v>
      </c>
      <c r="I325" s="399">
        <f>F325-G325</f>
        <v>11178400</v>
      </c>
      <c r="J325" s="393" t="s">
        <v>62</v>
      </c>
    </row>
    <row r="326" spans="1:10" ht="21">
      <c r="A326" s="402"/>
      <c r="B326" s="385" t="s">
        <v>189</v>
      </c>
      <c r="C326" s="385"/>
      <c r="D326" s="602"/>
      <c r="E326" s="386">
        <f>SUM(E325)</f>
        <v>491000000</v>
      </c>
      <c r="F326" s="386">
        <f>SUM(F325)</f>
        <v>400000000</v>
      </c>
      <c r="G326" s="386">
        <f>SUM(G325)</f>
        <v>388821600</v>
      </c>
      <c r="H326" s="564">
        <f>SUM(H325)</f>
        <v>97.2054</v>
      </c>
      <c r="I326" s="386">
        <f>SUM(I325)</f>
        <v>11178400</v>
      </c>
      <c r="J326" s="387"/>
    </row>
    <row r="327" spans="1:10" ht="20.25">
      <c r="A327" s="385">
        <v>10.1</v>
      </c>
      <c r="B327" s="526" t="s">
        <v>607</v>
      </c>
      <c r="C327" s="526"/>
      <c r="D327" s="526"/>
      <c r="E327" s="526"/>
      <c r="F327" s="526"/>
      <c r="G327" s="386"/>
      <c r="H327" s="564"/>
      <c r="I327" s="386"/>
      <c r="J327" s="476"/>
    </row>
    <row r="328" spans="1:10" ht="21">
      <c r="A328" s="402"/>
      <c r="B328" s="388" t="s">
        <v>465</v>
      </c>
      <c r="C328" s="388"/>
      <c r="D328" s="527">
        <v>20000000</v>
      </c>
      <c r="E328" s="527"/>
      <c r="F328" s="386"/>
      <c r="G328" s="386"/>
      <c r="H328" s="564"/>
      <c r="I328" s="386"/>
      <c r="J328" s="476"/>
    </row>
    <row r="329" spans="1:10" ht="21">
      <c r="A329" s="402"/>
      <c r="B329" s="388" t="s">
        <v>466</v>
      </c>
      <c r="C329" s="388"/>
      <c r="D329" s="527">
        <v>0</v>
      </c>
      <c r="E329" s="527"/>
      <c r="F329" s="386"/>
      <c r="G329" s="386"/>
      <c r="H329" s="564"/>
      <c r="I329" s="386"/>
      <c r="J329" s="476"/>
    </row>
    <row r="330" spans="1:10" ht="21">
      <c r="A330" s="402"/>
      <c r="B330" s="526" t="s">
        <v>468</v>
      </c>
      <c r="C330" s="526"/>
      <c r="D330" s="526"/>
      <c r="E330" s="386">
        <v>0</v>
      </c>
      <c r="F330" s="386"/>
      <c r="G330" s="386"/>
      <c r="H330" s="564"/>
      <c r="I330" s="386"/>
      <c r="J330" s="476"/>
    </row>
    <row r="331" spans="1:10" ht="21">
      <c r="A331" s="402"/>
      <c r="B331" s="526" t="s">
        <v>146</v>
      </c>
      <c r="C331" s="526"/>
      <c r="D331" s="526"/>
      <c r="E331" s="386">
        <v>0</v>
      </c>
      <c r="F331" s="386"/>
      <c r="G331" s="386"/>
      <c r="H331" s="564"/>
      <c r="I331" s="386"/>
      <c r="J331" s="476"/>
    </row>
    <row r="332" spans="1:10" ht="21">
      <c r="A332" s="402"/>
      <c r="B332" s="388" t="s">
        <v>467</v>
      </c>
      <c r="C332" s="388"/>
      <c r="D332" s="527">
        <v>0</v>
      </c>
      <c r="E332" s="527"/>
      <c r="F332" s="386"/>
      <c r="G332" s="386"/>
      <c r="H332" s="564"/>
      <c r="I332" s="386"/>
      <c r="J332" s="476"/>
    </row>
    <row r="333" spans="1:10" ht="21">
      <c r="A333" s="402"/>
      <c r="B333" s="388" t="s">
        <v>680</v>
      </c>
      <c r="C333" s="388"/>
      <c r="D333" s="527">
        <v>0</v>
      </c>
      <c r="E333" s="527"/>
      <c r="F333" s="386"/>
      <c r="G333" s="386"/>
      <c r="H333" s="564"/>
      <c r="I333" s="386"/>
      <c r="J333" s="476"/>
    </row>
    <row r="334" spans="1:10" ht="81">
      <c r="A334" s="387" t="s">
        <v>132</v>
      </c>
      <c r="B334" s="387" t="s">
        <v>153</v>
      </c>
      <c r="C334" s="387" t="s">
        <v>134</v>
      </c>
      <c r="D334" s="464" t="s">
        <v>154</v>
      </c>
      <c r="E334" s="389" t="s">
        <v>155</v>
      </c>
      <c r="F334" s="389" t="s">
        <v>137</v>
      </c>
      <c r="G334" s="389" t="s">
        <v>156</v>
      </c>
      <c r="H334" s="565" t="s">
        <v>139</v>
      </c>
      <c r="I334" s="389" t="s">
        <v>140</v>
      </c>
      <c r="J334" s="387" t="s">
        <v>157</v>
      </c>
    </row>
    <row r="335" spans="1:10" ht="63">
      <c r="A335" s="393">
        <v>1</v>
      </c>
      <c r="B335" s="393" t="s">
        <v>902</v>
      </c>
      <c r="C335" s="393" t="s">
        <v>808</v>
      </c>
      <c r="D335" s="466">
        <v>0</v>
      </c>
      <c r="E335" s="395">
        <v>20000000</v>
      </c>
      <c r="F335" s="395">
        <v>0</v>
      </c>
      <c r="G335" s="395">
        <v>0</v>
      </c>
      <c r="H335" s="587">
        <v>0</v>
      </c>
      <c r="I335" s="395">
        <v>0</v>
      </c>
      <c r="J335" s="393" t="s">
        <v>181</v>
      </c>
    </row>
    <row r="336" spans="1:10" ht="21">
      <c r="A336" s="470"/>
      <c r="B336" s="528" t="s">
        <v>162</v>
      </c>
      <c r="C336" s="528"/>
      <c r="D336" s="602"/>
      <c r="E336" s="386">
        <f>SUM(E335:E335)</f>
        <v>20000000</v>
      </c>
      <c r="F336" s="386">
        <f>SUM(F335:F335)</f>
        <v>0</v>
      </c>
      <c r="G336" s="386">
        <f>SUM(G335:G335)</f>
        <v>0</v>
      </c>
      <c r="H336" s="564">
        <f>SUM(H335:H335)</f>
        <v>0</v>
      </c>
      <c r="I336" s="386">
        <f>SUM(I335:I335)</f>
        <v>0</v>
      </c>
      <c r="J336" s="387"/>
    </row>
    <row r="337" spans="1:10" ht="20.25">
      <c r="A337" s="385">
        <v>10.2</v>
      </c>
      <c r="B337" s="526" t="s">
        <v>403</v>
      </c>
      <c r="C337" s="526"/>
      <c r="D337" s="526"/>
      <c r="E337" s="526"/>
      <c r="F337" s="526"/>
      <c r="G337" s="386"/>
      <c r="H337" s="564"/>
      <c r="I337" s="386"/>
      <c r="J337" s="476"/>
    </row>
    <row r="338" spans="1:10" ht="21">
      <c r="A338" s="402"/>
      <c r="B338" s="388" t="s">
        <v>465</v>
      </c>
      <c r="C338" s="388"/>
      <c r="D338" s="527">
        <v>8000000</v>
      </c>
      <c r="E338" s="527"/>
      <c r="F338" s="386"/>
      <c r="G338" s="386"/>
      <c r="H338" s="564"/>
      <c r="I338" s="386"/>
      <c r="J338" s="476"/>
    </row>
    <row r="339" spans="1:10" ht="21">
      <c r="A339" s="402"/>
      <c r="B339" s="388" t="s">
        <v>466</v>
      </c>
      <c r="C339" s="388"/>
      <c r="D339" s="527">
        <f>D338</f>
        <v>8000000</v>
      </c>
      <c r="E339" s="527"/>
      <c r="F339" s="386"/>
      <c r="G339" s="386"/>
      <c r="H339" s="564"/>
      <c r="I339" s="386"/>
      <c r="J339" s="476"/>
    </row>
    <row r="340" spans="1:10" ht="21">
      <c r="A340" s="402"/>
      <c r="B340" s="526" t="s">
        <v>468</v>
      </c>
      <c r="C340" s="526"/>
      <c r="D340" s="526"/>
      <c r="E340" s="386">
        <v>0</v>
      </c>
      <c r="F340" s="386"/>
      <c r="G340" s="386"/>
      <c r="H340" s="564"/>
      <c r="I340" s="386"/>
      <c r="J340" s="476"/>
    </row>
    <row r="341" spans="1:10" ht="21">
      <c r="A341" s="402"/>
      <c r="B341" s="526" t="s">
        <v>146</v>
      </c>
      <c r="C341" s="526"/>
      <c r="D341" s="526"/>
      <c r="E341" s="386">
        <f>D339</f>
        <v>8000000</v>
      </c>
      <c r="F341" s="386"/>
      <c r="G341" s="386"/>
      <c r="H341" s="564"/>
      <c r="I341" s="386"/>
      <c r="J341" s="476"/>
    </row>
    <row r="342" spans="1:10" ht="21">
      <c r="A342" s="402"/>
      <c r="B342" s="388" t="s">
        <v>467</v>
      </c>
      <c r="C342" s="388"/>
      <c r="D342" s="527">
        <f>E341</f>
        <v>8000000</v>
      </c>
      <c r="E342" s="527"/>
      <c r="F342" s="386"/>
      <c r="G342" s="386"/>
      <c r="H342" s="564"/>
      <c r="I342" s="386"/>
      <c r="J342" s="476"/>
    </row>
    <row r="343" spans="1:10" ht="21">
      <c r="A343" s="402"/>
      <c r="B343" s="388" t="s">
        <v>680</v>
      </c>
      <c r="C343" s="388"/>
      <c r="D343" s="527">
        <v>0</v>
      </c>
      <c r="E343" s="527"/>
      <c r="F343" s="386"/>
      <c r="G343" s="386"/>
      <c r="H343" s="564"/>
      <c r="I343" s="386"/>
      <c r="J343" s="476"/>
    </row>
    <row r="344" spans="1:10" ht="81">
      <c r="A344" s="387" t="s">
        <v>132</v>
      </c>
      <c r="B344" s="387" t="s">
        <v>153</v>
      </c>
      <c r="C344" s="387" t="s">
        <v>134</v>
      </c>
      <c r="D344" s="464" t="s">
        <v>154</v>
      </c>
      <c r="E344" s="389" t="s">
        <v>155</v>
      </c>
      <c r="F344" s="389" t="s">
        <v>137</v>
      </c>
      <c r="G344" s="389" t="s">
        <v>156</v>
      </c>
      <c r="H344" s="565" t="s">
        <v>139</v>
      </c>
      <c r="I344" s="389" t="s">
        <v>140</v>
      </c>
      <c r="J344" s="387" t="s">
        <v>157</v>
      </c>
    </row>
    <row r="345" spans="1:10" ht="84">
      <c r="A345" s="393">
        <v>1</v>
      </c>
      <c r="B345" s="393" t="s">
        <v>809</v>
      </c>
      <c r="C345" s="393" t="s">
        <v>404</v>
      </c>
      <c r="D345" s="466">
        <v>100</v>
      </c>
      <c r="E345" s="395">
        <v>8000000</v>
      </c>
      <c r="F345" s="395">
        <v>7200000</v>
      </c>
      <c r="G345" s="395">
        <f>F345</f>
        <v>7200000</v>
      </c>
      <c r="H345" s="587">
        <v>0</v>
      </c>
      <c r="I345" s="395">
        <v>0</v>
      </c>
      <c r="J345" s="393" t="s">
        <v>405</v>
      </c>
    </row>
    <row r="346" spans="1:10" ht="20.25">
      <c r="A346" s="385"/>
      <c r="B346" s="528" t="s">
        <v>162</v>
      </c>
      <c r="C346" s="528"/>
      <c r="D346" s="602"/>
      <c r="E346" s="386">
        <f>SUM(E345:E345)</f>
        <v>8000000</v>
      </c>
      <c r="F346" s="386">
        <f>SUM(F345:F345)</f>
        <v>7200000</v>
      </c>
      <c r="G346" s="386">
        <f>SUM(G345:G345)</f>
        <v>7200000</v>
      </c>
      <c r="H346" s="564">
        <f>SUM(H345:H345)</f>
        <v>0</v>
      </c>
      <c r="I346" s="386">
        <f>SUM(I345:I345)</f>
        <v>0</v>
      </c>
      <c r="J346" s="387"/>
    </row>
    <row r="347" spans="1:10" ht="21">
      <c r="A347" s="383">
        <v>11</v>
      </c>
      <c r="B347" s="388" t="s">
        <v>216</v>
      </c>
      <c r="C347" s="529"/>
      <c r="D347" s="529"/>
      <c r="E347" s="530"/>
      <c r="F347" s="530"/>
      <c r="G347" s="530"/>
      <c r="H347" s="594"/>
      <c r="I347" s="530"/>
      <c r="J347" s="387"/>
    </row>
    <row r="348" spans="1:10" ht="21">
      <c r="A348" s="388" t="s">
        <v>608</v>
      </c>
      <c r="B348" s="529"/>
      <c r="C348" s="529"/>
      <c r="D348" s="529"/>
      <c r="E348" s="529"/>
      <c r="F348" s="530"/>
      <c r="G348" s="530"/>
      <c r="H348" s="594"/>
      <c r="I348" s="530"/>
      <c r="J348" s="387"/>
    </row>
    <row r="349" spans="1:10" ht="21">
      <c r="A349" s="531" t="s">
        <v>320</v>
      </c>
      <c r="B349" s="478"/>
      <c r="C349" s="478"/>
      <c r="D349" s="604"/>
      <c r="E349" s="530">
        <v>73277463</v>
      </c>
      <c r="F349" s="532"/>
      <c r="G349" s="533"/>
      <c r="H349" s="595"/>
      <c r="I349" s="532"/>
      <c r="J349" s="471"/>
    </row>
    <row r="350" spans="1:10" ht="21">
      <c r="A350" s="534" t="s">
        <v>321</v>
      </c>
      <c r="B350" s="534"/>
      <c r="C350" s="534"/>
      <c r="D350" s="604"/>
      <c r="E350" s="530">
        <v>14987120</v>
      </c>
      <c r="F350" s="532"/>
      <c r="G350" s="532"/>
      <c r="H350" s="595"/>
      <c r="I350" s="532"/>
      <c r="J350" s="471"/>
    </row>
    <row r="351" spans="1:10" ht="21">
      <c r="A351" s="535" t="s">
        <v>322</v>
      </c>
      <c r="B351" s="535"/>
      <c r="C351" s="535"/>
      <c r="D351" s="604"/>
      <c r="E351" s="533">
        <v>32265055</v>
      </c>
      <c r="F351" s="532"/>
      <c r="G351" s="532"/>
      <c r="H351" s="595"/>
      <c r="I351" s="532"/>
      <c r="J351" s="471"/>
    </row>
    <row r="352" spans="1:10" ht="21">
      <c r="A352" s="536" t="s">
        <v>323</v>
      </c>
      <c r="B352" s="536"/>
      <c r="C352" s="536"/>
      <c r="D352" s="604"/>
      <c r="E352" s="530">
        <v>31914000</v>
      </c>
      <c r="F352" s="532"/>
      <c r="G352" s="532"/>
      <c r="H352" s="595"/>
      <c r="I352" s="532"/>
      <c r="J352" s="471"/>
    </row>
    <row r="353" spans="1:10" ht="21">
      <c r="A353" s="536" t="s">
        <v>324</v>
      </c>
      <c r="B353" s="536"/>
      <c r="C353" s="536"/>
      <c r="D353" s="604"/>
      <c r="E353" s="530">
        <v>66379175</v>
      </c>
      <c r="F353" s="532"/>
      <c r="G353" s="532"/>
      <c r="H353" s="595"/>
      <c r="I353" s="532"/>
      <c r="J353" s="471"/>
    </row>
    <row r="354" spans="1:10" ht="21">
      <c r="A354" s="535" t="s">
        <v>325</v>
      </c>
      <c r="B354" s="535"/>
      <c r="C354" s="535"/>
      <c r="D354" s="604"/>
      <c r="E354" s="530">
        <v>63363852</v>
      </c>
      <c r="F354" s="532"/>
      <c r="G354" s="532"/>
      <c r="H354" s="595"/>
      <c r="I354" s="532"/>
      <c r="J354" s="471"/>
    </row>
    <row r="355" spans="1:10" ht="21">
      <c r="A355" s="531" t="s">
        <v>680</v>
      </c>
      <c r="B355" s="531"/>
      <c r="C355" s="531"/>
      <c r="D355" s="604"/>
      <c r="E355" s="530">
        <v>3015323</v>
      </c>
      <c r="F355" s="532"/>
      <c r="G355" s="532"/>
      <c r="H355" s="595"/>
      <c r="I355" s="532"/>
      <c r="J355" s="471"/>
    </row>
    <row r="356" spans="1:10" ht="81">
      <c r="A356" s="537" t="s">
        <v>132</v>
      </c>
      <c r="B356" s="537" t="s">
        <v>133</v>
      </c>
      <c r="C356" s="538" t="s">
        <v>134</v>
      </c>
      <c r="D356" s="464" t="s">
        <v>154</v>
      </c>
      <c r="E356" s="539" t="s">
        <v>136</v>
      </c>
      <c r="F356" s="539" t="s">
        <v>137</v>
      </c>
      <c r="G356" s="539" t="s">
        <v>138</v>
      </c>
      <c r="H356" s="596" t="s">
        <v>160</v>
      </c>
      <c r="I356" s="530" t="s">
        <v>140</v>
      </c>
      <c r="J356" s="538" t="s">
        <v>149</v>
      </c>
    </row>
    <row r="357" spans="1:10" ht="147">
      <c r="A357" s="471">
        <v>1</v>
      </c>
      <c r="B357" s="471" t="s">
        <v>812</v>
      </c>
      <c r="C357" s="471" t="s">
        <v>601</v>
      </c>
      <c r="D357" s="466">
        <v>90.65452391139578</v>
      </c>
      <c r="E357" s="532">
        <v>73277463</v>
      </c>
      <c r="F357" s="532">
        <v>32265055</v>
      </c>
      <c r="G357" s="540">
        <v>30004732</v>
      </c>
      <c r="H357" s="597">
        <v>90.65452391139578</v>
      </c>
      <c r="I357" s="540">
        <f>F357-G357</f>
        <v>2260323</v>
      </c>
      <c r="J357" s="471" t="s">
        <v>236</v>
      </c>
    </row>
    <row r="358" spans="1:10" ht="20.25">
      <c r="A358" s="541"/>
      <c r="B358" s="541" t="s">
        <v>239</v>
      </c>
      <c r="C358" s="541"/>
      <c r="D358" s="464"/>
      <c r="E358" s="530">
        <v>73277463</v>
      </c>
      <c r="F358" s="530">
        <v>32265055</v>
      </c>
      <c r="G358" s="539">
        <v>29249732</v>
      </c>
      <c r="H358" s="596">
        <v>0</v>
      </c>
      <c r="I358" s="539">
        <v>3015323</v>
      </c>
      <c r="J358" s="541"/>
    </row>
    <row r="359" spans="1:10" ht="63">
      <c r="A359" s="471">
        <v>1</v>
      </c>
      <c r="B359" s="471" t="s">
        <v>328</v>
      </c>
      <c r="C359" s="471" t="s">
        <v>329</v>
      </c>
      <c r="D359" s="466">
        <v>0</v>
      </c>
      <c r="E359" s="532">
        <v>1740000</v>
      </c>
      <c r="F359" s="540">
        <v>0</v>
      </c>
      <c r="G359" s="540">
        <v>0</v>
      </c>
      <c r="H359" s="597">
        <v>0</v>
      </c>
      <c r="I359" s="540">
        <v>0</v>
      </c>
      <c r="J359" s="393" t="s">
        <v>181</v>
      </c>
    </row>
    <row r="360" spans="1:10" ht="126">
      <c r="A360" s="541">
        <v>2</v>
      </c>
      <c r="B360" s="471" t="s">
        <v>330</v>
      </c>
      <c r="C360" s="471" t="s">
        <v>329</v>
      </c>
      <c r="D360" s="466">
        <v>0</v>
      </c>
      <c r="E360" s="532">
        <v>7770000</v>
      </c>
      <c r="F360" s="540">
        <v>0</v>
      </c>
      <c r="G360" s="540">
        <v>0</v>
      </c>
      <c r="H360" s="597">
        <v>0</v>
      </c>
      <c r="I360" s="540">
        <v>0</v>
      </c>
      <c r="J360" s="393" t="s">
        <v>181</v>
      </c>
    </row>
    <row r="361" spans="1:10" ht="63">
      <c r="A361" s="541">
        <v>3</v>
      </c>
      <c r="B361" s="471" t="s">
        <v>810</v>
      </c>
      <c r="C361" s="471" t="s">
        <v>329</v>
      </c>
      <c r="D361" s="466">
        <v>0</v>
      </c>
      <c r="E361" s="532">
        <v>1200000</v>
      </c>
      <c r="F361" s="540">
        <v>0</v>
      </c>
      <c r="G361" s="540">
        <v>0</v>
      </c>
      <c r="H361" s="597">
        <v>0</v>
      </c>
      <c r="I361" s="540">
        <v>0</v>
      </c>
      <c r="J361" s="393" t="s">
        <v>181</v>
      </c>
    </row>
    <row r="362" spans="1:10" ht="84">
      <c r="A362" s="471">
        <v>4</v>
      </c>
      <c r="B362" s="542" t="s">
        <v>332</v>
      </c>
      <c r="C362" s="471" t="s">
        <v>329</v>
      </c>
      <c r="D362" s="466">
        <v>0</v>
      </c>
      <c r="E362" s="532">
        <v>70987463</v>
      </c>
      <c r="F362" s="540">
        <v>0</v>
      </c>
      <c r="G362" s="540">
        <v>0</v>
      </c>
      <c r="H362" s="597">
        <v>0</v>
      </c>
      <c r="I362" s="540">
        <v>0</v>
      </c>
      <c r="J362" s="393" t="s">
        <v>181</v>
      </c>
    </row>
    <row r="363" spans="1:10" ht="84">
      <c r="A363" s="471">
        <v>5</v>
      </c>
      <c r="B363" s="471" t="s">
        <v>811</v>
      </c>
      <c r="C363" s="471" t="s">
        <v>329</v>
      </c>
      <c r="D363" s="466">
        <v>0</v>
      </c>
      <c r="E363" s="532">
        <v>4580000</v>
      </c>
      <c r="F363" s="540">
        <v>0</v>
      </c>
      <c r="G363" s="540">
        <v>0</v>
      </c>
      <c r="H363" s="597">
        <v>0</v>
      </c>
      <c r="I363" s="540">
        <v>0</v>
      </c>
      <c r="J363" s="471" t="s">
        <v>181</v>
      </c>
    </row>
    <row r="364" spans="1:10" ht="20.25">
      <c r="A364" s="541"/>
      <c r="B364" s="541" t="s">
        <v>337</v>
      </c>
      <c r="C364" s="541"/>
      <c r="D364" s="464"/>
      <c r="E364" s="530">
        <v>86277463</v>
      </c>
      <c r="F364" s="539">
        <v>0</v>
      </c>
      <c r="G364" s="539">
        <v>0</v>
      </c>
      <c r="H364" s="596">
        <v>0</v>
      </c>
      <c r="I364" s="539">
        <v>0</v>
      </c>
      <c r="J364" s="541"/>
    </row>
    <row r="365" spans="1:10" ht="20.25">
      <c r="A365" s="541"/>
      <c r="B365" s="541" t="s">
        <v>338</v>
      </c>
      <c r="C365" s="541"/>
      <c r="D365" s="464"/>
      <c r="E365" s="530">
        <v>159554926</v>
      </c>
      <c r="F365" s="539">
        <v>32265055</v>
      </c>
      <c r="G365" s="539">
        <v>0</v>
      </c>
      <c r="H365" s="596">
        <v>0</v>
      </c>
      <c r="I365" s="539">
        <v>3015323</v>
      </c>
      <c r="J365" s="541"/>
    </row>
    <row r="366" spans="1:10" ht="20.25">
      <c r="A366" s="543" t="s">
        <v>609</v>
      </c>
      <c r="B366" s="543"/>
      <c r="C366" s="543"/>
      <c r="D366" s="543"/>
      <c r="E366" s="543"/>
      <c r="F366" s="543"/>
      <c r="G366" s="543"/>
      <c r="H366" s="543"/>
      <c r="I366" s="543"/>
      <c r="J366" s="543"/>
    </row>
    <row r="367" spans="1:10" ht="21">
      <c r="A367" s="405"/>
      <c r="B367" s="400" t="s">
        <v>472</v>
      </c>
      <c r="C367" s="544"/>
      <c r="D367" s="458"/>
      <c r="E367" s="545">
        <v>1030392000</v>
      </c>
      <c r="F367" s="546"/>
      <c r="G367" s="405"/>
      <c r="H367" s="521"/>
      <c r="I367" s="546"/>
      <c r="J367" s="404"/>
    </row>
    <row r="368" spans="1:10" ht="21">
      <c r="A368" s="405"/>
      <c r="B368" s="461" t="s">
        <v>473</v>
      </c>
      <c r="C368" s="544"/>
      <c r="D368" s="458"/>
      <c r="E368" s="546">
        <f>E391</f>
        <v>1316138676.92</v>
      </c>
      <c r="F368" s="546"/>
      <c r="G368" s="405"/>
      <c r="H368" s="521"/>
      <c r="I368" s="546"/>
      <c r="J368" s="404"/>
    </row>
    <row r="369" spans="1:10" ht="21">
      <c r="A369" s="405"/>
      <c r="B369" s="461" t="s">
        <v>170</v>
      </c>
      <c r="C369" s="544"/>
      <c r="D369" s="458"/>
      <c r="E369" s="545">
        <f>E368</f>
        <v>1316138676.92</v>
      </c>
      <c r="F369" s="546"/>
      <c r="G369" s="405"/>
      <c r="H369" s="521"/>
      <c r="I369" s="546"/>
      <c r="J369" s="404"/>
    </row>
    <row r="370" spans="1:10" ht="21">
      <c r="A370" s="405"/>
      <c r="B370" s="461" t="s">
        <v>474</v>
      </c>
      <c r="C370" s="544"/>
      <c r="D370" s="458"/>
      <c r="E370" s="545">
        <f>G391</f>
        <v>1186780884.85</v>
      </c>
      <c r="F370" s="546"/>
      <c r="G370" s="405"/>
      <c r="H370" s="521"/>
      <c r="I370" s="546"/>
      <c r="J370" s="404"/>
    </row>
    <row r="371" spans="1:10" ht="21">
      <c r="A371" s="405"/>
      <c r="B371" s="461" t="s">
        <v>786</v>
      </c>
      <c r="C371" s="544"/>
      <c r="D371" s="616"/>
      <c r="E371" s="545">
        <f>E369-E370</f>
        <v>129357792.07000017</v>
      </c>
      <c r="F371" s="546"/>
      <c r="G371" s="405"/>
      <c r="H371" s="521"/>
      <c r="I371" s="546"/>
      <c r="J371" s="404"/>
    </row>
    <row r="372" spans="1:10" ht="21">
      <c r="A372" s="405"/>
      <c r="B372" s="461" t="s">
        <v>475</v>
      </c>
      <c r="C372" s="544"/>
      <c r="D372" s="616"/>
      <c r="E372" s="545"/>
      <c r="F372" s="546"/>
      <c r="G372" s="405"/>
      <c r="H372" s="521"/>
      <c r="I372" s="546"/>
      <c r="J372" s="404"/>
    </row>
    <row r="373" spans="1:10" ht="81">
      <c r="A373" s="541" t="s">
        <v>163</v>
      </c>
      <c r="B373" s="541" t="s">
        <v>164</v>
      </c>
      <c r="C373" s="541" t="s">
        <v>134</v>
      </c>
      <c r="D373" s="464" t="s">
        <v>165</v>
      </c>
      <c r="E373" s="541" t="s">
        <v>136</v>
      </c>
      <c r="F373" s="541" t="s">
        <v>137</v>
      </c>
      <c r="G373" s="548" t="s">
        <v>138</v>
      </c>
      <c r="H373" s="598" t="s">
        <v>139</v>
      </c>
      <c r="I373" s="548" t="s">
        <v>140</v>
      </c>
      <c r="J373" s="541" t="s">
        <v>149</v>
      </c>
    </row>
    <row r="374" spans="1:10" ht="336">
      <c r="A374" s="549">
        <v>1</v>
      </c>
      <c r="B374" s="401" t="s">
        <v>813</v>
      </c>
      <c r="C374" s="550" t="s">
        <v>224</v>
      </c>
      <c r="D374" s="617">
        <v>99.14</v>
      </c>
      <c r="E374" s="551">
        <v>138613880</v>
      </c>
      <c r="F374" s="552">
        <f>E374</f>
        <v>138613880</v>
      </c>
      <c r="G374" s="552">
        <v>137953880</v>
      </c>
      <c r="H374" s="599">
        <f>G374/F374*100</f>
        <v>99.52385720679632</v>
      </c>
      <c r="I374" s="523">
        <f>F374-G374</f>
        <v>660000</v>
      </c>
      <c r="J374" s="393" t="s">
        <v>779</v>
      </c>
    </row>
    <row r="375" spans="1:10" ht="315">
      <c r="A375" s="549">
        <v>2</v>
      </c>
      <c r="B375" s="401" t="s">
        <v>903</v>
      </c>
      <c r="C375" s="550" t="s">
        <v>224</v>
      </c>
      <c r="D375" s="617">
        <f>H375</f>
        <v>99.5438646057456</v>
      </c>
      <c r="E375" s="553">
        <v>144693880</v>
      </c>
      <c r="F375" s="552">
        <f>E375</f>
        <v>144693880</v>
      </c>
      <c r="G375" s="552">
        <v>144033880</v>
      </c>
      <c r="H375" s="599">
        <f>G375/F375*100</f>
        <v>99.5438646057456</v>
      </c>
      <c r="I375" s="523">
        <f>F375-G375</f>
        <v>660000</v>
      </c>
      <c r="J375" s="393" t="s">
        <v>780</v>
      </c>
    </row>
    <row r="376" spans="1:10" ht="315">
      <c r="A376" s="549">
        <v>3</v>
      </c>
      <c r="B376" s="401" t="s">
        <v>781</v>
      </c>
      <c r="C376" s="550" t="s">
        <v>224</v>
      </c>
      <c r="D376" s="617">
        <f>H376</f>
        <v>0</v>
      </c>
      <c r="E376" s="553">
        <v>143601880</v>
      </c>
      <c r="F376" s="552">
        <f>E376</f>
        <v>143601880</v>
      </c>
      <c r="G376" s="552">
        <v>142941880</v>
      </c>
      <c r="H376" s="599"/>
      <c r="I376" s="523">
        <f>F376-G376</f>
        <v>660000</v>
      </c>
      <c r="J376" s="393" t="s">
        <v>782</v>
      </c>
    </row>
    <row r="377" spans="1:10" ht="315">
      <c r="A377" s="549">
        <v>4</v>
      </c>
      <c r="B377" s="401" t="s">
        <v>602</v>
      </c>
      <c r="C377" s="550" t="s">
        <v>224</v>
      </c>
      <c r="D377" s="617">
        <f>H377</f>
        <v>99.54537276264848</v>
      </c>
      <c r="E377" s="553">
        <v>145173880</v>
      </c>
      <c r="F377" s="552">
        <f>E377</f>
        <v>145173880</v>
      </c>
      <c r="G377" s="552">
        <v>144513880</v>
      </c>
      <c r="H377" s="599">
        <f aca="true" t="shared" si="9" ref="H377:H388">G377/F377*100</f>
        <v>99.54537276264848</v>
      </c>
      <c r="I377" s="523">
        <f aca="true" t="shared" si="10" ref="I377:I390">F377-G377</f>
        <v>660000</v>
      </c>
      <c r="J377" s="393" t="s">
        <v>603</v>
      </c>
    </row>
    <row r="378" spans="1:10" ht="315">
      <c r="A378" s="549">
        <v>5</v>
      </c>
      <c r="B378" s="401" t="s">
        <v>604</v>
      </c>
      <c r="C378" s="550" t="s">
        <v>224</v>
      </c>
      <c r="D378" s="617">
        <f>H378</f>
        <v>99.53796357304809</v>
      </c>
      <c r="E378" s="551">
        <v>142845880</v>
      </c>
      <c r="F378" s="552">
        <f>E378</f>
        <v>142845880</v>
      </c>
      <c r="G378" s="552">
        <v>142185880</v>
      </c>
      <c r="H378" s="599">
        <f t="shared" si="9"/>
        <v>99.53796357304809</v>
      </c>
      <c r="I378" s="523">
        <f t="shared" si="10"/>
        <v>660000</v>
      </c>
      <c r="J378" s="393" t="s">
        <v>610</v>
      </c>
    </row>
    <row r="379" spans="1:10" ht="315">
      <c r="A379" s="549">
        <v>6</v>
      </c>
      <c r="B379" s="401" t="s">
        <v>783</v>
      </c>
      <c r="C379" s="550" t="s">
        <v>224</v>
      </c>
      <c r="D379" s="617">
        <f aca="true" t="shared" si="11" ref="D379:D390">H379</f>
        <v>99.56193298530458</v>
      </c>
      <c r="E379" s="553">
        <v>150661880</v>
      </c>
      <c r="F379" s="552">
        <f aca="true" t="shared" si="12" ref="F379:F390">E379</f>
        <v>150661880</v>
      </c>
      <c r="G379" s="552">
        <v>150001880</v>
      </c>
      <c r="H379" s="599">
        <f t="shared" si="9"/>
        <v>99.56193298530458</v>
      </c>
      <c r="I379" s="523">
        <f t="shared" si="10"/>
        <v>660000</v>
      </c>
      <c r="J379" s="393" t="s">
        <v>784</v>
      </c>
    </row>
    <row r="380" spans="1:10" ht="63">
      <c r="A380" s="549">
        <v>7</v>
      </c>
      <c r="B380" s="401" t="s">
        <v>904</v>
      </c>
      <c r="C380" s="393" t="s">
        <v>480</v>
      </c>
      <c r="D380" s="604">
        <f t="shared" si="11"/>
        <v>92.10439766933133</v>
      </c>
      <c r="E380" s="554">
        <v>24697519.94</v>
      </c>
      <c r="F380" s="552">
        <f t="shared" si="12"/>
        <v>24697519.94</v>
      </c>
      <c r="G380" s="552">
        <f>F380-I380</f>
        <v>22747501.98</v>
      </c>
      <c r="H380" s="599">
        <f t="shared" si="9"/>
        <v>92.10439766933133</v>
      </c>
      <c r="I380" s="554">
        <v>1950017.96</v>
      </c>
      <c r="J380" s="393" t="s">
        <v>477</v>
      </c>
    </row>
    <row r="381" spans="1:10" ht="63">
      <c r="A381" s="549">
        <v>8</v>
      </c>
      <c r="B381" s="401" t="s">
        <v>905</v>
      </c>
      <c r="C381" s="393" t="s">
        <v>480</v>
      </c>
      <c r="D381" s="604">
        <f t="shared" si="11"/>
        <v>91.8506669615717</v>
      </c>
      <c r="E381" s="554">
        <v>23956004.63</v>
      </c>
      <c r="F381" s="555">
        <f t="shared" si="12"/>
        <v>23956004.63</v>
      </c>
      <c r="G381" s="552">
        <f>F381-I381</f>
        <v>22003750.029999997</v>
      </c>
      <c r="H381" s="600">
        <f t="shared" si="9"/>
        <v>91.8506669615717</v>
      </c>
      <c r="I381" s="554">
        <v>1952254.6</v>
      </c>
      <c r="J381" s="393" t="s">
        <v>477</v>
      </c>
    </row>
    <row r="382" spans="1:10" ht="63">
      <c r="A382" s="549">
        <v>9</v>
      </c>
      <c r="B382" s="401" t="s">
        <v>906</v>
      </c>
      <c r="C382" s="393" t="s">
        <v>483</v>
      </c>
      <c r="D382" s="604">
        <f t="shared" si="11"/>
        <v>91.46624614359986</v>
      </c>
      <c r="E382" s="554">
        <v>22884794.58</v>
      </c>
      <c r="F382" s="555">
        <f t="shared" si="12"/>
        <v>22884794.58</v>
      </c>
      <c r="G382" s="552">
        <v>20931862.54</v>
      </c>
      <c r="H382" s="600">
        <f t="shared" si="9"/>
        <v>91.46624614359986</v>
      </c>
      <c r="I382" s="554">
        <f>F382-G382</f>
        <v>1952932.039999999</v>
      </c>
      <c r="J382" s="393" t="s">
        <v>477</v>
      </c>
    </row>
    <row r="383" spans="1:10" ht="63">
      <c r="A383" s="549">
        <v>10</v>
      </c>
      <c r="B383" s="401" t="s">
        <v>907</v>
      </c>
      <c r="C383" s="393" t="s">
        <v>477</v>
      </c>
      <c r="D383" s="604">
        <f t="shared" si="11"/>
        <v>92.32098659840948</v>
      </c>
      <c r="E383" s="395">
        <v>24776674.04</v>
      </c>
      <c r="F383" s="555">
        <f>E383</f>
        <v>24776674.04</v>
      </c>
      <c r="G383" s="554">
        <v>22874069.92</v>
      </c>
      <c r="H383" s="600">
        <f t="shared" si="9"/>
        <v>92.32098659840948</v>
      </c>
      <c r="I383" s="485">
        <v>1952932.04</v>
      </c>
      <c r="J383" s="393" t="s">
        <v>477</v>
      </c>
    </row>
    <row r="384" spans="1:10" ht="84">
      <c r="A384" s="549">
        <v>11</v>
      </c>
      <c r="B384" s="401" t="s">
        <v>908</v>
      </c>
      <c r="C384" s="393" t="s">
        <v>477</v>
      </c>
      <c r="D384" s="604">
        <f t="shared" si="11"/>
        <v>96.29760456507248</v>
      </c>
      <c r="E384" s="554">
        <v>73195855.16</v>
      </c>
      <c r="F384" s="555">
        <f t="shared" si="12"/>
        <v>73195855.16</v>
      </c>
      <c r="G384" s="554">
        <v>70485855.16</v>
      </c>
      <c r="H384" s="600">
        <f t="shared" si="9"/>
        <v>96.29760456507248</v>
      </c>
      <c r="I384" s="556">
        <f t="shared" si="10"/>
        <v>2710000</v>
      </c>
      <c r="J384" s="393" t="s">
        <v>477</v>
      </c>
    </row>
    <row r="385" spans="1:10" ht="84">
      <c r="A385" s="549">
        <v>12</v>
      </c>
      <c r="B385" s="401" t="s">
        <v>909</v>
      </c>
      <c r="C385" s="393" t="s">
        <v>477</v>
      </c>
      <c r="D385" s="604">
        <f t="shared" si="11"/>
        <v>96.43533962218058</v>
      </c>
      <c r="E385" s="554">
        <v>74200617.16</v>
      </c>
      <c r="F385" s="555">
        <f t="shared" si="12"/>
        <v>74200617.16</v>
      </c>
      <c r="G385" s="554">
        <v>71555617.16</v>
      </c>
      <c r="H385" s="600">
        <f t="shared" si="9"/>
        <v>96.43533962218058</v>
      </c>
      <c r="I385" s="556">
        <f t="shared" si="10"/>
        <v>2645000</v>
      </c>
      <c r="J385" s="393" t="s">
        <v>477</v>
      </c>
    </row>
    <row r="386" spans="1:10" ht="63">
      <c r="A386" s="549">
        <v>13</v>
      </c>
      <c r="B386" s="401" t="s">
        <v>910</v>
      </c>
      <c r="C386" s="393" t="s">
        <v>477</v>
      </c>
      <c r="D386" s="604">
        <f t="shared" si="11"/>
        <v>95.51820612926754</v>
      </c>
      <c r="E386" s="554">
        <v>59128109.78</v>
      </c>
      <c r="F386" s="555">
        <f t="shared" si="12"/>
        <v>59128109.78</v>
      </c>
      <c r="G386" s="554">
        <v>56478109.78</v>
      </c>
      <c r="H386" s="600">
        <f>G386/F386*100</f>
        <v>95.51820612926754</v>
      </c>
      <c r="I386" s="556">
        <f t="shared" si="10"/>
        <v>2650000</v>
      </c>
      <c r="J386" s="393" t="s">
        <v>477</v>
      </c>
    </row>
    <row r="387" spans="1:10" ht="42">
      <c r="A387" s="549">
        <v>14</v>
      </c>
      <c r="B387" s="401" t="s">
        <v>911</v>
      </c>
      <c r="C387" s="393" t="s">
        <v>785</v>
      </c>
      <c r="D387" s="604">
        <f t="shared" si="11"/>
        <v>51.78335749038423</v>
      </c>
      <c r="E387" s="395">
        <v>73523309.66</v>
      </c>
      <c r="F387" s="555">
        <f t="shared" si="12"/>
        <v>73523309.66</v>
      </c>
      <c r="G387" s="554">
        <v>38072838.28</v>
      </c>
      <c r="H387" s="600">
        <f t="shared" si="9"/>
        <v>51.78335749038423</v>
      </c>
      <c r="I387" s="556">
        <f t="shared" si="10"/>
        <v>35450471.379999995</v>
      </c>
      <c r="J387" s="393" t="s">
        <v>180</v>
      </c>
    </row>
    <row r="388" spans="1:10" ht="84">
      <c r="A388" s="549">
        <v>15</v>
      </c>
      <c r="B388" s="401" t="s">
        <v>912</v>
      </c>
      <c r="C388" s="393" t="s">
        <v>611</v>
      </c>
      <c r="D388" s="604">
        <f t="shared" si="11"/>
        <v>0</v>
      </c>
      <c r="E388" s="547">
        <v>24727232.14</v>
      </c>
      <c r="F388" s="555">
        <f t="shared" si="12"/>
        <v>24727232.14</v>
      </c>
      <c r="G388" s="554">
        <v>0</v>
      </c>
      <c r="H388" s="600">
        <f t="shared" si="9"/>
        <v>0</v>
      </c>
      <c r="I388" s="556">
        <f t="shared" si="10"/>
        <v>24727232.14</v>
      </c>
      <c r="J388" s="393" t="s">
        <v>611</v>
      </c>
    </row>
    <row r="389" spans="1:10" ht="84">
      <c r="A389" s="557">
        <v>16</v>
      </c>
      <c r="B389" s="401" t="s">
        <v>913</v>
      </c>
      <c r="C389" s="393" t="s">
        <v>611</v>
      </c>
      <c r="D389" s="604">
        <f t="shared" si="11"/>
        <v>0</v>
      </c>
      <c r="E389" s="547">
        <v>24728921.47</v>
      </c>
      <c r="F389" s="555">
        <f>E389</f>
        <v>24728921.47</v>
      </c>
      <c r="G389" s="554">
        <v>0</v>
      </c>
      <c r="H389" s="600">
        <f>G389/F389*100</f>
        <v>0</v>
      </c>
      <c r="I389" s="556">
        <f t="shared" si="10"/>
        <v>24728921.47</v>
      </c>
      <c r="J389" s="393" t="s">
        <v>611</v>
      </c>
    </row>
    <row r="390" spans="1:10" ht="84">
      <c r="A390" s="557">
        <v>17</v>
      </c>
      <c r="B390" s="401" t="s">
        <v>914</v>
      </c>
      <c r="C390" s="393" t="s">
        <v>611</v>
      </c>
      <c r="D390" s="604">
        <f t="shared" si="11"/>
        <v>0</v>
      </c>
      <c r="E390" s="547">
        <v>24728358.36</v>
      </c>
      <c r="F390" s="555">
        <f t="shared" si="12"/>
        <v>24728358.36</v>
      </c>
      <c r="G390" s="554">
        <v>0</v>
      </c>
      <c r="H390" s="600">
        <f>G390/F390*100</f>
        <v>0</v>
      </c>
      <c r="I390" s="556">
        <f t="shared" si="10"/>
        <v>24728358.36</v>
      </c>
      <c r="J390" s="393" t="s">
        <v>611</v>
      </c>
    </row>
    <row r="391" spans="1:10" ht="21">
      <c r="A391" s="402"/>
      <c r="B391" s="528" t="s">
        <v>152</v>
      </c>
      <c r="C391" s="528"/>
      <c r="D391" s="528"/>
      <c r="E391" s="479">
        <f>SUM(E374:E390)</f>
        <v>1316138676.92</v>
      </c>
      <c r="F391" s="479">
        <f>SUM(F374:F390)</f>
        <v>1316138676.92</v>
      </c>
      <c r="G391" s="558">
        <f>SUM(G374:G390)</f>
        <v>1186780884.85</v>
      </c>
      <c r="H391" s="599">
        <f>G391/F391*100</f>
        <v>90.17141625434787</v>
      </c>
      <c r="I391" s="479">
        <f>SUM(I374:I390)</f>
        <v>129408119.99</v>
      </c>
      <c r="J391" s="387"/>
    </row>
    <row r="392" spans="1:10" ht="21">
      <c r="A392" s="480">
        <v>13</v>
      </c>
      <c r="B392" s="387" t="s">
        <v>254</v>
      </c>
      <c r="C392" s="387"/>
      <c r="D392" s="464"/>
      <c r="E392" s="559" t="s">
        <v>191</v>
      </c>
      <c r="F392" s="559"/>
      <c r="G392" s="395"/>
      <c r="H392" s="566"/>
      <c r="I392" s="395"/>
      <c r="J392" s="393"/>
    </row>
    <row r="393" spans="1:10" ht="21">
      <c r="A393" s="393"/>
      <c r="B393" s="387" t="s">
        <v>231</v>
      </c>
      <c r="C393" s="387"/>
      <c r="D393" s="464"/>
      <c r="E393" s="389">
        <v>10142619</v>
      </c>
      <c r="F393" s="395"/>
      <c r="G393" s="395"/>
      <c r="H393" s="566"/>
      <c r="I393" s="395"/>
      <c r="J393" s="393"/>
    </row>
    <row r="394" spans="1:10" ht="21">
      <c r="A394" s="393"/>
      <c r="B394" s="384" t="s">
        <v>232</v>
      </c>
      <c r="C394" s="384"/>
      <c r="D394" s="384"/>
      <c r="E394" s="389">
        <v>500000</v>
      </c>
      <c r="F394" s="395"/>
      <c r="G394" s="395"/>
      <c r="H394" s="566"/>
      <c r="I394" s="395"/>
      <c r="J394" s="393"/>
    </row>
    <row r="395" spans="1:10" ht="21">
      <c r="A395" s="393"/>
      <c r="B395" s="387" t="s">
        <v>233</v>
      </c>
      <c r="C395" s="387"/>
      <c r="D395" s="464"/>
      <c r="E395" s="389">
        <v>0</v>
      </c>
      <c r="F395" s="395"/>
      <c r="G395" s="395"/>
      <c r="H395" s="566"/>
      <c r="I395" s="395"/>
      <c r="J395" s="393"/>
    </row>
    <row r="396" spans="1:10" ht="21">
      <c r="A396" s="393"/>
      <c r="B396" s="387" t="s">
        <v>190</v>
      </c>
      <c r="C396" s="387"/>
      <c r="D396" s="464"/>
      <c r="E396" s="389">
        <f>E394+E395</f>
        <v>500000</v>
      </c>
      <c r="F396" s="395"/>
      <c r="G396" s="395"/>
      <c r="H396" s="566"/>
      <c r="I396" s="395"/>
      <c r="J396" s="393"/>
    </row>
    <row r="397" spans="1:10" ht="21">
      <c r="A397" s="393"/>
      <c r="B397" s="387" t="s">
        <v>167</v>
      </c>
      <c r="C397" s="387"/>
      <c r="D397" s="464"/>
      <c r="E397" s="389">
        <f>E396</f>
        <v>500000</v>
      </c>
      <c r="F397" s="395"/>
      <c r="G397" s="395"/>
      <c r="H397" s="566"/>
      <c r="I397" s="395"/>
      <c r="J397" s="393"/>
    </row>
    <row r="398" spans="1:10" ht="81">
      <c r="A398" s="387" t="s">
        <v>132</v>
      </c>
      <c r="B398" s="387" t="s">
        <v>133</v>
      </c>
      <c r="C398" s="387" t="s">
        <v>134</v>
      </c>
      <c r="D398" s="464" t="s">
        <v>154</v>
      </c>
      <c r="E398" s="389" t="s">
        <v>136</v>
      </c>
      <c r="F398" s="389" t="s">
        <v>137</v>
      </c>
      <c r="G398" s="389" t="s">
        <v>138</v>
      </c>
      <c r="H398" s="481" t="s">
        <v>168</v>
      </c>
      <c r="I398" s="389" t="s">
        <v>140</v>
      </c>
      <c r="J398" s="387" t="s">
        <v>149</v>
      </c>
    </row>
    <row r="399" spans="1:10" ht="273">
      <c r="A399" s="393">
        <v>1</v>
      </c>
      <c r="B399" s="393" t="s">
        <v>255</v>
      </c>
      <c r="C399" s="393" t="s">
        <v>623</v>
      </c>
      <c r="D399" s="466">
        <v>0</v>
      </c>
      <c r="E399" s="395">
        <v>10142619</v>
      </c>
      <c r="F399" s="395">
        <v>500000</v>
      </c>
      <c r="G399" s="395">
        <v>500000</v>
      </c>
      <c r="H399" s="566">
        <v>100</v>
      </c>
      <c r="I399" s="395"/>
      <c r="J399" s="393" t="s">
        <v>624</v>
      </c>
    </row>
    <row r="400" spans="1:10" ht="84">
      <c r="A400" s="393"/>
      <c r="B400" s="403" t="s">
        <v>583</v>
      </c>
      <c r="C400" s="393" t="s">
        <v>584</v>
      </c>
      <c r="D400" s="466">
        <v>100</v>
      </c>
      <c r="E400" s="389">
        <v>64000000</v>
      </c>
      <c r="F400" s="395">
        <f>E400</f>
        <v>64000000</v>
      </c>
      <c r="G400" s="395">
        <f>F400</f>
        <v>64000000</v>
      </c>
      <c r="H400" s="566">
        <v>100</v>
      </c>
      <c r="I400" s="395">
        <v>0</v>
      </c>
      <c r="J400" s="393" t="s">
        <v>625</v>
      </c>
    </row>
    <row r="401" spans="1:10" ht="21">
      <c r="A401" s="393"/>
      <c r="B401" s="408" t="s">
        <v>150</v>
      </c>
      <c r="C401" s="393"/>
      <c r="D401" s="466"/>
      <c r="E401" s="389">
        <f>SUM(E399:E400)</f>
        <v>74142619</v>
      </c>
      <c r="F401" s="389">
        <f>SUM(F399:F400)</f>
        <v>64500000</v>
      </c>
      <c r="G401" s="389">
        <f>SUM(G399:G400)</f>
        <v>64500000</v>
      </c>
      <c r="H401" s="566"/>
      <c r="I401" s="395"/>
      <c r="J401" s="393"/>
    </row>
    <row r="402" spans="1:10" ht="21">
      <c r="A402" s="383">
        <v>14</v>
      </c>
      <c r="B402" s="560" t="s">
        <v>257</v>
      </c>
      <c r="C402" s="560"/>
      <c r="D402" s="560"/>
      <c r="E402" s="416"/>
      <c r="F402" s="416"/>
      <c r="G402" s="416"/>
      <c r="H402" s="572"/>
      <c r="I402" s="416"/>
      <c r="J402" s="403"/>
    </row>
    <row r="403" spans="1:10" ht="21">
      <c r="A403" s="387"/>
      <c r="B403" s="387" t="s">
        <v>254</v>
      </c>
      <c r="C403" s="387"/>
      <c r="D403" s="464"/>
      <c r="E403" s="416"/>
      <c r="F403" s="416"/>
      <c r="G403" s="416"/>
      <c r="H403" s="566"/>
      <c r="I403" s="395"/>
      <c r="J403" s="393"/>
    </row>
    <row r="404" spans="1:10" ht="21">
      <c r="A404" s="393"/>
      <c r="B404" s="387" t="s">
        <v>231</v>
      </c>
      <c r="C404" s="387"/>
      <c r="D404" s="464"/>
      <c r="E404" s="389">
        <v>43200000</v>
      </c>
      <c r="F404" s="395"/>
      <c r="G404" s="395"/>
      <c r="H404" s="566"/>
      <c r="I404" s="395"/>
      <c r="J404" s="393"/>
    </row>
    <row r="405" spans="1:10" ht="21">
      <c r="A405" s="393"/>
      <c r="B405" s="384" t="s">
        <v>232</v>
      </c>
      <c r="C405" s="384"/>
      <c r="D405" s="384"/>
      <c r="E405" s="389">
        <v>0</v>
      </c>
      <c r="F405" s="395"/>
      <c r="G405" s="395"/>
      <c r="H405" s="566"/>
      <c r="I405" s="395"/>
      <c r="J405" s="393"/>
    </row>
    <row r="406" spans="1:10" ht="21">
      <c r="A406" s="393"/>
      <c r="B406" s="387" t="s">
        <v>233</v>
      </c>
      <c r="C406" s="387"/>
      <c r="D406" s="464"/>
      <c r="E406" s="389">
        <v>17200000</v>
      </c>
      <c r="F406" s="395"/>
      <c r="G406" s="395"/>
      <c r="H406" s="566"/>
      <c r="I406" s="395"/>
      <c r="J406" s="393"/>
    </row>
    <row r="407" spans="1:10" ht="21">
      <c r="A407" s="393"/>
      <c r="B407" s="387" t="s">
        <v>190</v>
      </c>
      <c r="C407" s="387"/>
      <c r="D407" s="464"/>
      <c r="E407" s="389">
        <f>E405+E406</f>
        <v>17200000</v>
      </c>
      <c r="F407" s="395"/>
      <c r="G407" s="395"/>
      <c r="H407" s="566"/>
      <c r="I407" s="395"/>
      <c r="J407" s="393"/>
    </row>
    <row r="408" spans="1:10" ht="21">
      <c r="A408" s="393"/>
      <c r="B408" s="387" t="s">
        <v>167</v>
      </c>
      <c r="C408" s="387"/>
      <c r="D408" s="464"/>
      <c r="E408" s="389">
        <v>7321818</v>
      </c>
      <c r="F408" s="395"/>
      <c r="G408" s="395"/>
      <c r="H408" s="566"/>
      <c r="I408" s="395"/>
      <c r="J408" s="393"/>
    </row>
    <row r="409" spans="1:10" ht="21">
      <c r="A409" s="393"/>
      <c r="B409" s="384" t="s">
        <v>681</v>
      </c>
      <c r="C409" s="384"/>
      <c r="D409" s="384"/>
      <c r="E409" s="389">
        <f>E407-E408</f>
        <v>9878182</v>
      </c>
      <c r="F409" s="395"/>
      <c r="G409" s="395"/>
      <c r="H409" s="566"/>
      <c r="I409" s="395"/>
      <c r="J409" s="393"/>
    </row>
    <row r="410" spans="1:10" ht="81">
      <c r="A410" s="561" t="s">
        <v>132</v>
      </c>
      <c r="B410" s="561" t="s">
        <v>133</v>
      </c>
      <c r="C410" s="561" t="s">
        <v>134</v>
      </c>
      <c r="D410" s="618" t="s">
        <v>154</v>
      </c>
      <c r="E410" s="562" t="s">
        <v>136</v>
      </c>
      <c r="F410" s="562" t="s">
        <v>137</v>
      </c>
      <c r="G410" s="562" t="s">
        <v>138</v>
      </c>
      <c r="H410" s="563" t="s">
        <v>168</v>
      </c>
      <c r="I410" s="562" t="s">
        <v>140</v>
      </c>
      <c r="J410" s="561" t="s">
        <v>149</v>
      </c>
    </row>
    <row r="411" spans="1:10" ht="409.5">
      <c r="A411" s="393">
        <v>1</v>
      </c>
      <c r="B411" s="393" t="s">
        <v>355</v>
      </c>
      <c r="C411" s="393" t="s">
        <v>437</v>
      </c>
      <c r="D411" s="466">
        <v>9</v>
      </c>
      <c r="E411" s="466">
        <v>43200000</v>
      </c>
      <c r="F411" s="466">
        <v>17200000</v>
      </c>
      <c r="G411" s="466">
        <v>7321818</v>
      </c>
      <c r="H411" s="566">
        <f>(G411/F411)*100</f>
        <v>42.56870930232558</v>
      </c>
      <c r="I411" s="466">
        <f>F411-G411</f>
        <v>9878182</v>
      </c>
      <c r="J411" s="393" t="s">
        <v>626</v>
      </c>
    </row>
    <row r="412" spans="1:10" s="250" customFormat="1" ht="20.25">
      <c r="A412" s="385"/>
      <c r="B412" s="385" t="s">
        <v>189</v>
      </c>
      <c r="C412" s="385"/>
      <c r="D412" s="602"/>
      <c r="E412" s="386">
        <f>SUM(E411:E411)</f>
        <v>43200000</v>
      </c>
      <c r="F412" s="386">
        <f>SUM(F411:F411)</f>
        <v>17200000</v>
      </c>
      <c r="G412" s="386">
        <f>SUM(G411:G411)</f>
        <v>7321818</v>
      </c>
      <c r="H412" s="564"/>
      <c r="I412" s="386">
        <f>SUM(I411:I411)</f>
        <v>9878182</v>
      </c>
      <c r="J412" s="387"/>
    </row>
  </sheetData>
  <sheetProtection/>
  <mergeCells count="84">
    <mergeCell ref="A208:J208"/>
    <mergeCell ref="A221:J221"/>
    <mergeCell ref="B317:E317"/>
    <mergeCell ref="B343:C343"/>
    <mergeCell ref="A352:C352"/>
    <mergeCell ref="A348:E348"/>
    <mergeCell ref="B346:C346"/>
    <mergeCell ref="B52:C52"/>
    <mergeCell ref="D338:E338"/>
    <mergeCell ref="B338:C338"/>
    <mergeCell ref="A272:J272"/>
    <mergeCell ref="B302:C302"/>
    <mergeCell ref="A152:J152"/>
    <mergeCell ref="B51:C51"/>
    <mergeCell ref="B56:C56"/>
    <mergeCell ref="B177:D177"/>
    <mergeCell ref="A67:C67"/>
    <mergeCell ref="A81:D81"/>
    <mergeCell ref="A82:D82"/>
    <mergeCell ref="D339:E339"/>
    <mergeCell ref="D342:E342"/>
    <mergeCell ref="B341:D341"/>
    <mergeCell ref="B342:C342"/>
    <mergeCell ref="B39:D39"/>
    <mergeCell ref="B40:E40"/>
    <mergeCell ref="B46:D46"/>
    <mergeCell ref="B149:D149"/>
    <mergeCell ref="B173:D173"/>
    <mergeCell ref="B328:C328"/>
    <mergeCell ref="B331:D331"/>
    <mergeCell ref="D329:E329"/>
    <mergeCell ref="B330:D330"/>
    <mergeCell ref="B337:F337"/>
    <mergeCell ref="B332:C332"/>
    <mergeCell ref="D332:E332"/>
    <mergeCell ref="B336:C336"/>
    <mergeCell ref="B329:C329"/>
    <mergeCell ref="D333:E333"/>
    <mergeCell ref="A1:J1"/>
    <mergeCell ref="B181:G181"/>
    <mergeCell ref="B148:D148"/>
    <mergeCell ref="B150:D150"/>
    <mergeCell ref="B180:D180"/>
    <mergeCell ref="B151:D151"/>
    <mergeCell ref="B5:E5"/>
    <mergeCell ref="B50:I50"/>
    <mergeCell ref="B54:C54"/>
    <mergeCell ref="B53:C53"/>
    <mergeCell ref="B8:J8"/>
    <mergeCell ref="B2:C2"/>
    <mergeCell ref="B3:E3"/>
    <mergeCell ref="B6:E6"/>
    <mergeCell ref="B4:E4"/>
    <mergeCell ref="B339:C339"/>
    <mergeCell ref="B183:D183"/>
    <mergeCell ref="D328:E328"/>
    <mergeCell ref="B327:F327"/>
    <mergeCell ref="B333:C333"/>
    <mergeCell ref="B55:C55"/>
    <mergeCell ref="A250:J250"/>
    <mergeCell ref="C264:D264"/>
    <mergeCell ref="B409:D409"/>
    <mergeCell ref="B402:D402"/>
    <mergeCell ref="B340:D340"/>
    <mergeCell ref="B405:D405"/>
    <mergeCell ref="B170:D170"/>
    <mergeCell ref="B164:D164"/>
    <mergeCell ref="B160:D160"/>
    <mergeCell ref="B96:J96"/>
    <mergeCell ref="A351:C351"/>
    <mergeCell ref="A353:C353"/>
    <mergeCell ref="A354:C354"/>
    <mergeCell ref="A366:J366"/>
    <mergeCell ref="B58:I58"/>
    <mergeCell ref="A249:J249"/>
    <mergeCell ref="B347:D347"/>
    <mergeCell ref="D343:E343"/>
    <mergeCell ref="B322:C322"/>
    <mergeCell ref="B391:D391"/>
    <mergeCell ref="A355:C355"/>
    <mergeCell ref="E392:F392"/>
    <mergeCell ref="B394:D394"/>
    <mergeCell ref="A349:C349"/>
    <mergeCell ref="A350:C350"/>
  </mergeCells>
  <printOptions/>
  <pageMargins left="0.7" right="0.7" top="0.75" bottom="0.75" header="0.3" footer="0.3"/>
  <pageSetup horizontalDpi="600" verticalDpi="600" orientation="landscape" scale="56" r:id="rId1"/>
  <headerFooter>
    <oddFooter>&amp;CPage &amp;P of &amp;N</oddFooter>
  </headerFooter>
  <rowBreaks count="15" manualBreakCount="15">
    <brk id="23" max="9" man="1"/>
    <brk id="36" max="9" man="1"/>
    <brk id="49" max="10" man="1"/>
    <brk id="77" max="9" man="1"/>
    <brk id="82" max="9" man="1"/>
    <brk id="95" max="10" man="1"/>
    <brk id="144" max="9" man="1"/>
    <brk id="157" max="10" man="1"/>
    <brk id="170" max="10" man="1"/>
    <brk id="187" max="9" man="1"/>
    <brk id="200" max="10" man="1"/>
    <brk id="220" max="10" man="1"/>
    <brk id="248" max="10" man="1"/>
    <brk id="326" max="10" man="1"/>
    <brk id="391" max="10" man="1"/>
  </rowBreaks>
</worksheet>
</file>

<file path=xl/worksheets/sheet2.xml><?xml version="1.0" encoding="utf-8"?>
<worksheet xmlns="http://schemas.openxmlformats.org/spreadsheetml/2006/main" xmlns:r="http://schemas.openxmlformats.org/officeDocument/2006/relationships">
  <dimension ref="A1:K182"/>
  <sheetViews>
    <sheetView zoomScale="70" zoomScaleNormal="70" zoomScalePageLayoutView="0" workbookViewId="0" topLeftCell="A1">
      <selection activeCell="S11" sqref="S11"/>
    </sheetView>
  </sheetViews>
  <sheetFormatPr defaultColWidth="9.140625" defaultRowHeight="15"/>
  <cols>
    <col min="1" max="1" width="4.28125" style="0" customWidth="1"/>
    <col min="2" max="2" width="24.7109375" style="0" customWidth="1"/>
    <col min="3" max="3" width="17.8515625" style="0" customWidth="1"/>
    <col min="5" max="5" width="22.8515625" style="0" customWidth="1"/>
    <col min="6" max="6" width="19.140625" style="0" customWidth="1"/>
    <col min="7" max="7" width="18.140625" style="0" customWidth="1"/>
    <col min="8" max="8" width="13.57421875" style="0" customWidth="1"/>
    <col min="9" max="9" width="20.421875" style="0" customWidth="1"/>
    <col min="10" max="10" width="16.140625" style="0" customWidth="1"/>
    <col min="11" max="11" width="22.00390625" style="0" customWidth="1"/>
  </cols>
  <sheetData>
    <row r="1" spans="1:11" ht="39" customHeight="1">
      <c r="A1" s="277" t="s">
        <v>75</v>
      </c>
      <c r="B1" s="277"/>
      <c r="C1" s="277"/>
      <c r="D1" s="277"/>
      <c r="E1" s="277"/>
      <c r="F1" s="277"/>
      <c r="G1" s="277"/>
      <c r="H1" s="277"/>
      <c r="I1" s="277"/>
      <c r="J1" s="277"/>
      <c r="K1" s="277"/>
    </row>
    <row r="2" spans="1:11" ht="16.5">
      <c r="A2" s="232">
        <v>1</v>
      </c>
      <c r="B2" s="233" t="s">
        <v>215</v>
      </c>
      <c r="C2" s="234"/>
      <c r="D2" s="234"/>
      <c r="E2" s="235"/>
      <c r="F2" s="236"/>
      <c r="G2" s="236"/>
      <c r="H2" s="236"/>
      <c r="I2" s="236"/>
      <c r="J2" s="237"/>
      <c r="K2" s="237"/>
    </row>
    <row r="3" spans="1:11" ht="16.5">
      <c r="A3" s="234"/>
      <c r="B3" s="233" t="s">
        <v>241</v>
      </c>
      <c r="C3" s="233"/>
      <c r="D3" s="233"/>
      <c r="E3" s="235">
        <f>E16</f>
        <v>31819788</v>
      </c>
      <c r="F3" s="235">
        <v>0</v>
      </c>
      <c r="G3" s="236"/>
      <c r="H3" s="236"/>
      <c r="I3" s="236"/>
      <c r="J3" s="237"/>
      <c r="K3" s="237"/>
    </row>
    <row r="4" spans="1:11" ht="16.5">
      <c r="A4" s="234"/>
      <c r="B4" s="233" t="s">
        <v>145</v>
      </c>
      <c r="C4" s="233"/>
      <c r="D4" s="233"/>
      <c r="E4" s="235">
        <f>F16</f>
        <v>14066288</v>
      </c>
      <c r="F4" s="235"/>
      <c r="G4" s="236"/>
      <c r="H4" s="236"/>
      <c r="I4" s="236"/>
      <c r="J4" s="237"/>
      <c r="K4" s="237"/>
    </row>
    <row r="5" spans="1:11" ht="16.5">
      <c r="A5" s="234"/>
      <c r="B5" s="233" t="s">
        <v>146</v>
      </c>
      <c r="C5" s="233"/>
      <c r="D5" s="233"/>
      <c r="E5" s="235">
        <v>0</v>
      </c>
      <c r="F5" s="236"/>
      <c r="G5" s="236"/>
      <c r="H5" s="236"/>
      <c r="I5" s="236"/>
      <c r="J5" s="237"/>
      <c r="K5" s="237"/>
    </row>
    <row r="6" spans="1:11" ht="16.5">
      <c r="A6" s="234"/>
      <c r="B6" s="233" t="s">
        <v>147</v>
      </c>
      <c r="C6" s="233"/>
      <c r="D6" s="233"/>
      <c r="E6" s="235">
        <f>G16</f>
        <v>14066288</v>
      </c>
      <c r="F6" s="236"/>
      <c r="G6" s="236"/>
      <c r="H6" s="236"/>
      <c r="I6" s="236"/>
      <c r="J6" s="237"/>
      <c r="K6" s="237"/>
    </row>
    <row r="7" spans="1:11" ht="49.5">
      <c r="A7" s="234" t="s">
        <v>132</v>
      </c>
      <c r="B7" s="234" t="s">
        <v>133</v>
      </c>
      <c r="C7" s="234" t="s">
        <v>134</v>
      </c>
      <c r="D7" s="234" t="s">
        <v>135</v>
      </c>
      <c r="E7" s="238" t="s">
        <v>136</v>
      </c>
      <c r="F7" s="238" t="s">
        <v>137</v>
      </c>
      <c r="G7" s="238" t="s">
        <v>138</v>
      </c>
      <c r="H7" s="238" t="s">
        <v>139</v>
      </c>
      <c r="I7" s="238" t="s">
        <v>140</v>
      </c>
      <c r="J7" s="239" t="s">
        <v>148</v>
      </c>
      <c r="K7" s="234" t="s">
        <v>149</v>
      </c>
    </row>
    <row r="8" spans="1:11" ht="67.5" customHeight="1">
      <c r="A8" s="237">
        <v>1</v>
      </c>
      <c r="B8" s="240" t="s">
        <v>450</v>
      </c>
      <c r="C8" s="240" t="s">
        <v>195</v>
      </c>
      <c r="D8" s="237">
        <v>0</v>
      </c>
      <c r="E8" s="241">
        <v>4000000</v>
      </c>
      <c r="F8" s="236">
        <v>0</v>
      </c>
      <c r="G8" s="236">
        <v>0</v>
      </c>
      <c r="H8" s="236">
        <v>0</v>
      </c>
      <c r="I8" s="236"/>
      <c r="J8" s="237"/>
      <c r="K8" s="240" t="s">
        <v>181</v>
      </c>
    </row>
    <row r="9" spans="1:11" ht="141.75">
      <c r="A9" s="237">
        <v>2</v>
      </c>
      <c r="B9" s="242" t="s">
        <v>451</v>
      </c>
      <c r="C9" s="240" t="s">
        <v>627</v>
      </c>
      <c r="D9" s="237">
        <v>100</v>
      </c>
      <c r="E9" s="241">
        <v>8000000</v>
      </c>
      <c r="F9" s="236">
        <v>7246500</v>
      </c>
      <c r="G9" s="236">
        <v>7246500</v>
      </c>
      <c r="H9" s="236">
        <v>100</v>
      </c>
      <c r="I9" s="236">
        <v>0</v>
      </c>
      <c r="J9" s="237">
        <v>0</v>
      </c>
      <c r="K9" s="240" t="s">
        <v>628</v>
      </c>
    </row>
    <row r="10" spans="1:11" ht="110.25">
      <c r="A10" s="237">
        <v>3</v>
      </c>
      <c r="B10" s="243" t="s">
        <v>452</v>
      </c>
      <c r="C10" s="240" t="s">
        <v>195</v>
      </c>
      <c r="D10" s="237">
        <v>0</v>
      </c>
      <c r="E10" s="244">
        <v>5000000</v>
      </c>
      <c r="F10" s="236">
        <v>0</v>
      </c>
      <c r="G10" s="236"/>
      <c r="H10" s="236">
        <v>0</v>
      </c>
      <c r="I10" s="236">
        <v>0</v>
      </c>
      <c r="J10" s="237"/>
      <c r="K10" s="240" t="s">
        <v>181</v>
      </c>
    </row>
    <row r="11" spans="1:11" ht="157.5">
      <c r="A11" s="237">
        <v>4</v>
      </c>
      <c r="B11" s="243" t="s">
        <v>453</v>
      </c>
      <c r="C11" s="240" t="s">
        <v>195</v>
      </c>
      <c r="D11" s="237"/>
      <c r="E11" s="244">
        <v>4050000</v>
      </c>
      <c r="F11" s="236"/>
      <c r="G11" s="236"/>
      <c r="H11" s="236"/>
      <c r="I11" s="236"/>
      <c r="J11" s="237"/>
      <c r="K11" s="240"/>
    </row>
    <row r="12" spans="1:11" ht="126">
      <c r="A12" s="237">
        <v>5</v>
      </c>
      <c r="B12" s="243" t="s">
        <v>454</v>
      </c>
      <c r="C12" s="240"/>
      <c r="D12" s="237"/>
      <c r="E12" s="244">
        <v>2005000</v>
      </c>
      <c r="F12" s="236"/>
      <c r="G12" s="236"/>
      <c r="H12" s="236"/>
      <c r="I12" s="236"/>
      <c r="J12" s="237"/>
      <c r="K12" s="240"/>
    </row>
    <row r="13" spans="1:11" ht="78.75">
      <c r="A13" s="237">
        <v>6</v>
      </c>
      <c r="B13" s="240" t="s">
        <v>455</v>
      </c>
      <c r="C13" s="240"/>
      <c r="D13" s="237"/>
      <c r="E13" s="241">
        <v>1945000</v>
      </c>
      <c r="F13" s="236"/>
      <c r="G13" s="236"/>
      <c r="H13" s="236"/>
      <c r="I13" s="236"/>
      <c r="J13" s="237"/>
      <c r="K13" s="240"/>
    </row>
    <row r="14" spans="1:11" ht="126">
      <c r="A14" s="237">
        <v>7</v>
      </c>
      <c r="B14" s="240" t="s">
        <v>456</v>
      </c>
      <c r="C14" s="240" t="s">
        <v>169</v>
      </c>
      <c r="D14" s="237">
        <v>100</v>
      </c>
      <c r="E14" s="241">
        <v>3459788</v>
      </c>
      <c r="F14" s="236">
        <f>E14</f>
        <v>3459788</v>
      </c>
      <c r="G14" s="236">
        <f>F14</f>
        <v>3459788</v>
      </c>
      <c r="H14" s="236">
        <v>100</v>
      </c>
      <c r="I14" s="236">
        <v>0</v>
      </c>
      <c r="J14" s="236">
        <v>0</v>
      </c>
      <c r="K14" s="240" t="s">
        <v>457</v>
      </c>
    </row>
    <row r="15" spans="1:11" ht="63">
      <c r="A15" s="237">
        <v>8</v>
      </c>
      <c r="B15" s="240" t="s">
        <v>151</v>
      </c>
      <c r="C15" s="240" t="s">
        <v>76</v>
      </c>
      <c r="D15" s="237">
        <v>100</v>
      </c>
      <c r="E15" s="241">
        <v>3360000</v>
      </c>
      <c r="F15" s="236">
        <f>E15</f>
        <v>3360000</v>
      </c>
      <c r="G15" s="236">
        <f>F15</f>
        <v>3360000</v>
      </c>
      <c r="H15" s="236">
        <v>0</v>
      </c>
      <c r="I15" s="236">
        <v>0</v>
      </c>
      <c r="J15" s="237">
        <v>0</v>
      </c>
      <c r="K15" s="240" t="s">
        <v>76</v>
      </c>
    </row>
    <row r="16" spans="1:11" ht="16.5">
      <c r="A16" s="237"/>
      <c r="B16" s="233" t="s">
        <v>150</v>
      </c>
      <c r="C16" s="233"/>
      <c r="D16" s="233"/>
      <c r="E16" s="235">
        <f>SUM(E8:E15)</f>
        <v>31819788</v>
      </c>
      <c r="F16" s="235">
        <f>F15+F14+F10+F9+F8</f>
        <v>14066288</v>
      </c>
      <c r="G16" s="235">
        <f>G15+G14+G10+G9+G8</f>
        <v>14066288</v>
      </c>
      <c r="H16" s="235"/>
      <c r="I16" s="235"/>
      <c r="J16" s="233"/>
      <c r="K16" s="233"/>
    </row>
    <row r="17" spans="1:11" ht="16.5">
      <c r="A17" s="237"/>
      <c r="B17" s="233"/>
      <c r="C17" s="233"/>
      <c r="D17" s="233"/>
      <c r="E17" s="235"/>
      <c r="F17" s="235"/>
      <c r="G17" s="235"/>
      <c r="H17" s="235"/>
      <c r="I17" s="235"/>
      <c r="J17" s="233"/>
      <c r="K17" s="233"/>
    </row>
    <row r="18" spans="1:11" ht="16.5">
      <c r="A18" s="233">
        <v>1.1</v>
      </c>
      <c r="B18" s="233" t="s">
        <v>458</v>
      </c>
      <c r="C18" s="234"/>
      <c r="D18" s="234"/>
      <c r="E18" s="235"/>
      <c r="F18" s="236"/>
      <c r="G18" s="236"/>
      <c r="H18" s="236"/>
      <c r="I18" s="236"/>
      <c r="J18" s="237"/>
      <c r="K18" s="237"/>
    </row>
    <row r="19" spans="1:11" ht="16.5">
      <c r="A19" s="237"/>
      <c r="B19" s="233" t="s">
        <v>241</v>
      </c>
      <c r="C19" s="233"/>
      <c r="D19" s="233"/>
      <c r="E19" s="235">
        <f>E27</f>
        <v>70000000</v>
      </c>
      <c r="F19" s="235">
        <v>0</v>
      </c>
      <c r="G19" s="236"/>
      <c r="H19" s="236"/>
      <c r="I19" s="236"/>
      <c r="J19" s="237"/>
      <c r="K19" s="237"/>
    </row>
    <row r="20" spans="1:11" ht="16.5">
      <c r="A20" s="237"/>
      <c r="B20" s="233" t="s">
        <v>145</v>
      </c>
      <c r="C20" s="233"/>
      <c r="D20" s="233"/>
      <c r="E20" s="235"/>
      <c r="F20" s="235"/>
      <c r="G20" s="236"/>
      <c r="H20" s="236"/>
      <c r="I20" s="236"/>
      <c r="J20" s="237"/>
      <c r="K20" s="237"/>
    </row>
    <row r="21" spans="1:11" ht="16.5">
      <c r="A21" s="237"/>
      <c r="B21" s="233" t="s">
        <v>146</v>
      </c>
      <c r="C21" s="233"/>
      <c r="D21" s="233"/>
      <c r="E21" s="235">
        <v>0</v>
      </c>
      <c r="F21" s="236"/>
      <c r="G21" s="236"/>
      <c r="H21" s="236"/>
      <c r="I21" s="236"/>
      <c r="J21" s="237"/>
      <c r="K21" s="237"/>
    </row>
    <row r="22" spans="1:11" ht="16.5">
      <c r="A22" s="233"/>
      <c r="B22" s="233" t="s">
        <v>147</v>
      </c>
      <c r="C22" s="233"/>
      <c r="D22" s="233"/>
      <c r="E22" s="235"/>
      <c r="F22" s="236"/>
      <c r="G22" s="236"/>
      <c r="H22" s="236"/>
      <c r="I22" s="236"/>
      <c r="J22" s="237"/>
      <c r="K22" s="237"/>
    </row>
    <row r="23" spans="1:11" ht="49.5">
      <c r="A23" s="234" t="s">
        <v>132</v>
      </c>
      <c r="B23" s="234" t="s">
        <v>153</v>
      </c>
      <c r="C23" s="234" t="s">
        <v>134</v>
      </c>
      <c r="D23" s="234" t="s">
        <v>154</v>
      </c>
      <c r="E23" s="238" t="s">
        <v>155</v>
      </c>
      <c r="F23" s="238" t="s">
        <v>137</v>
      </c>
      <c r="G23" s="238" t="s">
        <v>156</v>
      </c>
      <c r="H23" s="238" t="s">
        <v>139</v>
      </c>
      <c r="I23" s="238" t="s">
        <v>140</v>
      </c>
      <c r="J23" s="234" t="s">
        <v>141</v>
      </c>
      <c r="K23" s="234" t="s">
        <v>157</v>
      </c>
    </row>
    <row r="24" spans="1:11" ht="63">
      <c r="A24" s="240">
        <v>1</v>
      </c>
      <c r="B24" s="240" t="s">
        <v>459</v>
      </c>
      <c r="C24" s="240" t="s">
        <v>195</v>
      </c>
      <c r="D24" s="234"/>
      <c r="E24" s="238">
        <v>10000000</v>
      </c>
      <c r="F24" s="238">
        <v>0</v>
      </c>
      <c r="G24" s="238">
        <v>0</v>
      </c>
      <c r="H24" s="238">
        <v>0</v>
      </c>
      <c r="I24" s="238">
        <v>0</v>
      </c>
      <c r="J24" s="234">
        <v>0</v>
      </c>
      <c r="K24" s="240" t="s">
        <v>181</v>
      </c>
    </row>
    <row r="25" spans="1:11" ht="47.25">
      <c r="A25" s="240">
        <v>2</v>
      </c>
      <c r="B25" s="240" t="s">
        <v>451</v>
      </c>
      <c r="C25" s="240" t="s">
        <v>195</v>
      </c>
      <c r="D25" s="234"/>
      <c r="E25" s="238">
        <v>30000000</v>
      </c>
      <c r="F25" s="238">
        <v>0</v>
      </c>
      <c r="G25" s="238">
        <v>0</v>
      </c>
      <c r="H25" s="238">
        <v>0</v>
      </c>
      <c r="I25" s="238">
        <v>0</v>
      </c>
      <c r="J25" s="234">
        <v>0</v>
      </c>
      <c r="K25" s="240" t="s">
        <v>181</v>
      </c>
    </row>
    <row r="26" spans="1:11" ht="47.25">
      <c r="A26" s="240">
        <v>3</v>
      </c>
      <c r="B26" s="240" t="s">
        <v>460</v>
      </c>
      <c r="C26" s="240" t="s">
        <v>195</v>
      </c>
      <c r="D26" s="234"/>
      <c r="E26" s="238">
        <v>30000000</v>
      </c>
      <c r="F26" s="238">
        <v>0</v>
      </c>
      <c r="G26" s="238">
        <v>0</v>
      </c>
      <c r="H26" s="238">
        <v>0</v>
      </c>
      <c r="I26" s="238">
        <v>0</v>
      </c>
      <c r="J26" s="234">
        <v>0</v>
      </c>
      <c r="K26" s="240" t="s">
        <v>181</v>
      </c>
    </row>
    <row r="27" spans="1:11" ht="16.5">
      <c r="A27" s="233"/>
      <c r="B27" s="233"/>
      <c r="C27" s="233"/>
      <c r="D27" s="233"/>
      <c r="E27" s="235">
        <f>SUM(E24:E26)</f>
        <v>70000000</v>
      </c>
      <c r="F27" s="236"/>
      <c r="G27" s="236"/>
      <c r="H27" s="236"/>
      <c r="I27" s="236"/>
      <c r="J27" s="237"/>
      <c r="K27" s="237"/>
    </row>
    <row r="28" spans="1:11" ht="16.5">
      <c r="A28" s="233"/>
      <c r="B28" s="233"/>
      <c r="C28" s="233"/>
      <c r="D28" s="233"/>
      <c r="E28" s="235"/>
      <c r="F28" s="236"/>
      <c r="G28" s="236"/>
      <c r="H28" s="236"/>
      <c r="I28" s="236"/>
      <c r="J28" s="237"/>
      <c r="K28" s="237"/>
    </row>
    <row r="29" spans="1:11" ht="16.5">
      <c r="A29" s="233">
        <v>1.2</v>
      </c>
      <c r="B29" s="233" t="s">
        <v>563</v>
      </c>
      <c r="C29" s="237"/>
      <c r="D29" s="237"/>
      <c r="E29" s="236"/>
      <c r="F29" s="236"/>
      <c r="G29" s="236"/>
      <c r="H29" s="236"/>
      <c r="I29" s="236"/>
      <c r="J29" s="237"/>
      <c r="K29" s="237"/>
    </row>
    <row r="30" spans="1:11" ht="16.5">
      <c r="A30" s="234"/>
      <c r="B30" s="283" t="s">
        <v>561</v>
      </c>
      <c r="C30" s="283"/>
      <c r="D30" s="283"/>
      <c r="E30" s="283"/>
      <c r="F30" s="236"/>
      <c r="G30" s="236"/>
      <c r="H30" s="236"/>
      <c r="I30" s="236"/>
      <c r="J30" s="237"/>
      <c r="K30" s="237"/>
    </row>
    <row r="31" spans="1:11" ht="16.5">
      <c r="A31" s="234"/>
      <c r="B31" s="233" t="s">
        <v>562</v>
      </c>
      <c r="C31" s="233"/>
      <c r="D31" s="233"/>
      <c r="E31" s="235">
        <f>E38</f>
        <v>491000000</v>
      </c>
      <c r="F31" s="235">
        <v>0</v>
      </c>
      <c r="G31" s="236"/>
      <c r="H31" s="236"/>
      <c r="I31" s="236"/>
      <c r="J31" s="237"/>
      <c r="K31" s="237"/>
    </row>
    <row r="32" spans="1:11" ht="16.5">
      <c r="A32" s="234"/>
      <c r="B32" s="233" t="s">
        <v>145</v>
      </c>
      <c r="C32" s="233"/>
      <c r="D32" s="233"/>
      <c r="E32" s="235">
        <f>F38</f>
        <v>400000000</v>
      </c>
      <c r="F32" s="235"/>
      <c r="G32" s="236"/>
      <c r="H32" s="236"/>
      <c r="I32" s="236"/>
      <c r="J32" s="237"/>
      <c r="K32" s="237"/>
    </row>
    <row r="33" spans="1:11" ht="16.5">
      <c r="A33" s="234"/>
      <c r="B33" s="233" t="s">
        <v>146</v>
      </c>
      <c r="C33" s="233"/>
      <c r="D33" s="233"/>
      <c r="E33" s="235">
        <v>400000000</v>
      </c>
      <c r="F33" s="236"/>
      <c r="G33" s="236"/>
      <c r="H33" s="236"/>
      <c r="I33" s="236"/>
      <c r="J33" s="237"/>
      <c r="K33" s="237"/>
    </row>
    <row r="34" spans="1:11" ht="16.5">
      <c r="A34" s="234"/>
      <c r="B34" s="233" t="s">
        <v>147</v>
      </c>
      <c r="C34" s="233"/>
      <c r="D34" s="233"/>
      <c r="E34" s="235">
        <v>388821600</v>
      </c>
      <c r="F34" s="236"/>
      <c r="G34" s="236"/>
      <c r="H34" s="236"/>
      <c r="I34" s="236"/>
      <c r="J34" s="237"/>
      <c r="K34" s="237"/>
    </row>
    <row r="35" spans="1:11" ht="16.5">
      <c r="A35" s="234"/>
      <c r="B35" s="233" t="s">
        <v>620</v>
      </c>
      <c r="C35" s="233"/>
      <c r="D35" s="233"/>
      <c r="E35" s="235">
        <f>E33-E34</f>
        <v>11178400</v>
      </c>
      <c r="F35" s="236"/>
      <c r="G35" s="236"/>
      <c r="H35" s="236"/>
      <c r="I35" s="236"/>
      <c r="J35" s="237"/>
      <c r="K35" s="237"/>
    </row>
    <row r="36" spans="1:11" ht="49.5">
      <c r="A36" s="234" t="s">
        <v>132</v>
      </c>
      <c r="B36" s="234" t="s">
        <v>133</v>
      </c>
      <c r="C36" s="234" t="s">
        <v>134</v>
      </c>
      <c r="D36" s="234" t="s">
        <v>135</v>
      </c>
      <c r="E36" s="238" t="s">
        <v>136</v>
      </c>
      <c r="F36" s="238" t="s">
        <v>137</v>
      </c>
      <c r="G36" s="238" t="s">
        <v>138</v>
      </c>
      <c r="H36" s="238" t="s">
        <v>139</v>
      </c>
      <c r="I36" s="238" t="s">
        <v>140</v>
      </c>
      <c r="J36" s="239" t="s">
        <v>148</v>
      </c>
      <c r="K36" s="234" t="s">
        <v>149</v>
      </c>
    </row>
    <row r="37" spans="1:11" ht="157.5">
      <c r="A37" s="237">
        <v>1</v>
      </c>
      <c r="B37" s="240" t="s">
        <v>564</v>
      </c>
      <c r="C37" s="240" t="s">
        <v>565</v>
      </c>
      <c r="D37" s="245">
        <v>100</v>
      </c>
      <c r="E37" s="236">
        <v>491000000</v>
      </c>
      <c r="F37" s="236">
        <v>400000000</v>
      </c>
      <c r="G37" s="236">
        <v>388821600</v>
      </c>
      <c r="H37" s="236">
        <f>G37/F37*100</f>
        <v>97.2054</v>
      </c>
      <c r="I37" s="236">
        <f>F37-G37</f>
        <v>11178400</v>
      </c>
      <c r="J37" s="246">
        <v>1000000</v>
      </c>
      <c r="K37" s="240" t="s">
        <v>77</v>
      </c>
    </row>
    <row r="38" spans="1:11" ht="16.5">
      <c r="A38" s="237"/>
      <c r="B38" s="233" t="s">
        <v>189</v>
      </c>
      <c r="C38" s="233"/>
      <c r="D38" s="233"/>
      <c r="E38" s="235">
        <f aca="true" t="shared" si="0" ref="E38:J38">SUM(E37)</f>
        <v>491000000</v>
      </c>
      <c r="F38" s="235">
        <f t="shared" si="0"/>
        <v>400000000</v>
      </c>
      <c r="G38" s="235">
        <f t="shared" si="0"/>
        <v>388821600</v>
      </c>
      <c r="H38" s="235">
        <f t="shared" si="0"/>
        <v>97.2054</v>
      </c>
      <c r="I38" s="235">
        <f t="shared" si="0"/>
        <v>11178400</v>
      </c>
      <c r="J38" s="235">
        <f t="shared" si="0"/>
        <v>1000000</v>
      </c>
      <c r="K38" s="233"/>
    </row>
    <row r="39" spans="1:11" ht="16.5">
      <c r="A39" s="234"/>
      <c r="B39" s="234"/>
      <c r="C39" s="234"/>
      <c r="D39" s="234"/>
      <c r="E39" s="238"/>
      <c r="F39" s="238"/>
      <c r="G39" s="238"/>
      <c r="H39" s="238"/>
      <c r="I39" s="238"/>
      <c r="J39" s="234"/>
      <c r="K39" s="234"/>
    </row>
    <row r="40" spans="1:11" ht="16.5">
      <c r="A40" s="247">
        <v>2</v>
      </c>
      <c r="B40" s="282" t="s">
        <v>560</v>
      </c>
      <c r="C40" s="282"/>
      <c r="D40" s="282"/>
      <c r="E40" s="282"/>
      <c r="F40" s="282"/>
      <c r="G40" s="235"/>
      <c r="H40" s="235"/>
      <c r="I40" s="235"/>
      <c r="J40" s="248"/>
      <c r="K40" s="248"/>
    </row>
    <row r="41" spans="1:11" ht="16.5">
      <c r="A41" s="237"/>
      <c r="B41" s="283" t="s">
        <v>465</v>
      </c>
      <c r="C41" s="283"/>
      <c r="D41" s="284">
        <f>E52</f>
        <v>92862400</v>
      </c>
      <c r="E41" s="284"/>
      <c r="F41" s="235"/>
      <c r="G41" s="235"/>
      <c r="H41" s="235"/>
      <c r="I41" s="235"/>
      <c r="J41" s="248"/>
      <c r="K41" s="248"/>
    </row>
    <row r="42" spans="1:11" ht="16.5">
      <c r="A42" s="237"/>
      <c r="B42" s="283" t="s">
        <v>466</v>
      </c>
      <c r="C42" s="283"/>
      <c r="D42" s="284">
        <v>0</v>
      </c>
      <c r="E42" s="284"/>
      <c r="F42" s="235"/>
      <c r="G42" s="235"/>
      <c r="H42" s="235"/>
      <c r="I42" s="235"/>
      <c r="J42" s="248"/>
      <c r="K42" s="248"/>
    </row>
    <row r="43" spans="1:11" ht="16.5">
      <c r="A43" s="237"/>
      <c r="B43" s="282" t="s">
        <v>468</v>
      </c>
      <c r="C43" s="282"/>
      <c r="D43" s="282"/>
      <c r="E43" s="235">
        <v>0</v>
      </c>
      <c r="F43" s="235"/>
      <c r="G43" s="235"/>
      <c r="H43" s="235"/>
      <c r="I43" s="235"/>
      <c r="J43" s="248"/>
      <c r="K43" s="248"/>
    </row>
    <row r="44" spans="1:11" ht="16.5">
      <c r="A44" s="237"/>
      <c r="B44" s="282" t="s">
        <v>146</v>
      </c>
      <c r="C44" s="282"/>
      <c r="D44" s="282"/>
      <c r="E44" s="235">
        <v>0</v>
      </c>
      <c r="F44" s="235"/>
      <c r="G44" s="235"/>
      <c r="H44" s="235"/>
      <c r="I44" s="235"/>
      <c r="J44" s="248"/>
      <c r="K44" s="248"/>
    </row>
    <row r="45" spans="1:11" ht="16.5">
      <c r="A45" s="237"/>
      <c r="B45" s="283" t="s">
        <v>467</v>
      </c>
      <c r="C45" s="283"/>
      <c r="D45" s="284">
        <v>0</v>
      </c>
      <c r="E45" s="284"/>
      <c r="F45" s="235"/>
      <c r="G45" s="235"/>
      <c r="H45" s="235"/>
      <c r="I45" s="235"/>
      <c r="J45" s="248"/>
      <c r="K45" s="248"/>
    </row>
    <row r="46" spans="1:11" ht="16.5">
      <c r="A46" s="237"/>
      <c r="B46" s="283" t="s">
        <v>629</v>
      </c>
      <c r="C46" s="283"/>
      <c r="D46" s="284">
        <v>0</v>
      </c>
      <c r="E46" s="284"/>
      <c r="F46" s="235"/>
      <c r="G46" s="235"/>
      <c r="H46" s="235"/>
      <c r="I46" s="235"/>
      <c r="J46" s="248"/>
      <c r="K46" s="248"/>
    </row>
    <row r="47" spans="1:11" ht="49.5">
      <c r="A47" s="234" t="s">
        <v>132</v>
      </c>
      <c r="B47" s="234" t="s">
        <v>153</v>
      </c>
      <c r="C47" s="234" t="s">
        <v>134</v>
      </c>
      <c r="D47" s="234" t="s">
        <v>154</v>
      </c>
      <c r="E47" s="238" t="s">
        <v>155</v>
      </c>
      <c r="F47" s="238" t="s">
        <v>137</v>
      </c>
      <c r="G47" s="238" t="s">
        <v>156</v>
      </c>
      <c r="H47" s="238" t="s">
        <v>139</v>
      </c>
      <c r="I47" s="238" t="s">
        <v>140</v>
      </c>
      <c r="J47" s="234" t="s">
        <v>141</v>
      </c>
      <c r="K47" s="234" t="s">
        <v>157</v>
      </c>
    </row>
    <row r="48" spans="1:11" ht="47.25">
      <c r="A48" s="240">
        <v>1</v>
      </c>
      <c r="B48" s="240" t="s">
        <v>461</v>
      </c>
      <c r="C48" s="240" t="s">
        <v>158</v>
      </c>
      <c r="D48" s="249">
        <v>0</v>
      </c>
      <c r="E48" s="241">
        <v>50000000</v>
      </c>
      <c r="F48" s="241">
        <v>0</v>
      </c>
      <c r="G48" s="241">
        <v>0</v>
      </c>
      <c r="H48" s="249">
        <v>0</v>
      </c>
      <c r="I48" s="241">
        <v>0</v>
      </c>
      <c r="J48" s="241">
        <v>0</v>
      </c>
      <c r="K48" s="240" t="s">
        <v>181</v>
      </c>
    </row>
    <row r="49" spans="1:11" ht="47.25">
      <c r="A49" s="240">
        <v>2</v>
      </c>
      <c r="B49" s="240" t="s">
        <v>462</v>
      </c>
      <c r="C49" s="240" t="s">
        <v>158</v>
      </c>
      <c r="D49" s="249">
        <v>0</v>
      </c>
      <c r="E49" s="241">
        <v>20000000</v>
      </c>
      <c r="F49" s="241">
        <v>0</v>
      </c>
      <c r="G49" s="241">
        <v>0</v>
      </c>
      <c r="H49" s="249">
        <v>0</v>
      </c>
      <c r="I49" s="241">
        <v>0</v>
      </c>
      <c r="J49" s="241">
        <v>0</v>
      </c>
      <c r="K49" s="240" t="s">
        <v>181</v>
      </c>
    </row>
    <row r="50" spans="1:11" ht="94.5">
      <c r="A50" s="240">
        <v>3</v>
      </c>
      <c r="B50" s="240" t="s">
        <v>463</v>
      </c>
      <c r="C50" s="240" t="s">
        <v>158</v>
      </c>
      <c r="D50" s="249">
        <v>0</v>
      </c>
      <c r="E50" s="241">
        <v>8000000</v>
      </c>
      <c r="F50" s="241">
        <v>0</v>
      </c>
      <c r="G50" s="241">
        <v>0</v>
      </c>
      <c r="H50" s="249">
        <v>0</v>
      </c>
      <c r="I50" s="241">
        <v>0</v>
      </c>
      <c r="J50" s="241">
        <v>0</v>
      </c>
      <c r="K50" s="240" t="s">
        <v>181</v>
      </c>
    </row>
    <row r="51" spans="1:11" ht="47.25">
      <c r="A51" s="240">
        <v>4</v>
      </c>
      <c r="B51" s="240" t="s">
        <v>464</v>
      </c>
      <c r="C51" s="240"/>
      <c r="D51" s="249"/>
      <c r="E51" s="241">
        <v>14862400</v>
      </c>
      <c r="F51" s="241">
        <v>0</v>
      </c>
      <c r="G51" s="241">
        <v>0</v>
      </c>
      <c r="H51" s="249">
        <v>0</v>
      </c>
      <c r="I51" s="241">
        <v>0</v>
      </c>
      <c r="J51" s="241">
        <v>0</v>
      </c>
      <c r="K51" s="240" t="s">
        <v>181</v>
      </c>
    </row>
    <row r="52" spans="1:11" ht="16.5">
      <c r="A52" s="233"/>
      <c r="B52" s="288" t="s">
        <v>162</v>
      </c>
      <c r="C52" s="288"/>
      <c r="D52" s="233"/>
      <c r="E52" s="235">
        <f aca="true" t="shared" si="1" ref="E52:J52">SUM(E48:E51)</f>
        <v>92862400</v>
      </c>
      <c r="F52" s="235">
        <f t="shared" si="1"/>
        <v>0</v>
      </c>
      <c r="G52" s="235">
        <f t="shared" si="1"/>
        <v>0</v>
      </c>
      <c r="H52" s="235">
        <f t="shared" si="1"/>
        <v>0</v>
      </c>
      <c r="I52" s="235">
        <f t="shared" si="1"/>
        <v>0</v>
      </c>
      <c r="J52" s="235">
        <f t="shared" si="1"/>
        <v>0</v>
      </c>
      <c r="K52" s="233"/>
    </row>
    <row r="53" spans="1:11" ht="15.75">
      <c r="A53" s="27"/>
      <c r="B53" s="27"/>
      <c r="C53" s="27"/>
      <c r="D53" s="27"/>
      <c r="E53" s="17"/>
      <c r="F53" s="17"/>
      <c r="G53" s="17"/>
      <c r="H53" s="17"/>
      <c r="I53" s="17"/>
      <c r="J53" s="27"/>
      <c r="K53" s="27"/>
    </row>
    <row r="54" spans="1:11" ht="16.5">
      <c r="A54" s="21">
        <v>3</v>
      </c>
      <c r="B54" s="289" t="s">
        <v>216</v>
      </c>
      <c r="C54" s="290"/>
      <c r="D54" s="290"/>
      <c r="E54" s="23"/>
      <c r="F54" s="23"/>
      <c r="G54" s="23"/>
      <c r="H54" s="23"/>
      <c r="I54" s="23"/>
      <c r="J54" s="22"/>
      <c r="K54" s="22"/>
    </row>
    <row r="55" spans="1:11" ht="16.5">
      <c r="A55" s="289" t="s">
        <v>556</v>
      </c>
      <c r="B55" s="290"/>
      <c r="C55" s="290"/>
      <c r="D55" s="290"/>
      <c r="E55" s="290"/>
      <c r="F55" s="23"/>
      <c r="G55" s="23"/>
      <c r="H55" s="23"/>
      <c r="I55" s="23"/>
      <c r="J55" s="22"/>
      <c r="K55" s="22"/>
    </row>
    <row r="56" spans="1:11" ht="16.5">
      <c r="A56" s="286" t="s">
        <v>320</v>
      </c>
      <c r="B56" s="293"/>
      <c r="C56" s="293"/>
      <c r="D56" s="27"/>
      <c r="E56" s="23">
        <v>101264583</v>
      </c>
      <c r="F56" s="17"/>
      <c r="G56" s="17"/>
      <c r="H56" s="17"/>
      <c r="I56" s="17"/>
      <c r="J56" s="38"/>
      <c r="K56" s="39"/>
    </row>
    <row r="57" spans="1:11" ht="16.5">
      <c r="A57" s="294" t="s">
        <v>321</v>
      </c>
      <c r="B57" s="294"/>
      <c r="C57" s="294"/>
      <c r="D57" s="27"/>
      <c r="E57" s="23">
        <v>14987120</v>
      </c>
      <c r="F57" s="17"/>
      <c r="G57" s="17"/>
      <c r="H57" s="17"/>
      <c r="I57" s="17"/>
      <c r="J57" s="38"/>
      <c r="K57" s="39"/>
    </row>
    <row r="58" spans="1:11" ht="16.5">
      <c r="A58" s="292" t="s">
        <v>322</v>
      </c>
      <c r="B58" s="292"/>
      <c r="C58" s="292"/>
      <c r="D58" s="27"/>
      <c r="E58" s="23">
        <v>6601710</v>
      </c>
      <c r="F58" s="17"/>
      <c r="G58" s="17"/>
      <c r="H58" s="17"/>
      <c r="I58" s="17"/>
      <c r="J58" s="38"/>
      <c r="K58" s="39"/>
    </row>
    <row r="59" spans="1:11" ht="16.5">
      <c r="A59" s="291" t="s">
        <v>323</v>
      </c>
      <c r="B59" s="291"/>
      <c r="C59" s="291"/>
      <c r="D59" s="27"/>
      <c r="E59" s="23">
        <v>21720000</v>
      </c>
      <c r="F59" s="17"/>
      <c r="G59" s="17"/>
      <c r="H59" s="17"/>
      <c r="I59" s="17"/>
      <c r="J59" s="38"/>
      <c r="K59" s="39"/>
    </row>
    <row r="60" spans="1:11" ht="16.5">
      <c r="A60" s="291" t="s">
        <v>324</v>
      </c>
      <c r="B60" s="291"/>
      <c r="C60" s="291"/>
      <c r="D60" s="27"/>
      <c r="E60" s="23">
        <f>E57+E58+E59</f>
        <v>43308830</v>
      </c>
      <c r="F60" s="17"/>
      <c r="G60" s="17"/>
      <c r="H60" s="17"/>
      <c r="I60" s="17"/>
      <c r="J60" s="38"/>
      <c r="K60" s="39"/>
    </row>
    <row r="61" spans="1:11" ht="16.5">
      <c r="A61" s="292" t="s">
        <v>325</v>
      </c>
      <c r="B61" s="292"/>
      <c r="C61" s="292"/>
      <c r="D61" s="27"/>
      <c r="E61" s="23">
        <v>40000000</v>
      </c>
      <c r="F61" s="17"/>
      <c r="G61" s="17"/>
      <c r="H61" s="17"/>
      <c r="I61" s="17"/>
      <c r="J61" s="38"/>
      <c r="K61" s="39"/>
    </row>
    <row r="62" spans="1:11" ht="16.5">
      <c r="A62" s="286" t="s">
        <v>78</v>
      </c>
      <c r="B62" s="286"/>
      <c r="C62" s="286"/>
      <c r="D62" s="27"/>
      <c r="E62" s="23">
        <f>E60-E61</f>
        <v>3308830</v>
      </c>
      <c r="F62" s="17"/>
      <c r="G62" s="17"/>
      <c r="H62" s="17"/>
      <c r="I62" s="17"/>
      <c r="J62" s="38"/>
      <c r="K62" s="39"/>
    </row>
    <row r="63" spans="1:11" ht="49.5">
      <c r="A63" s="41" t="s">
        <v>132</v>
      </c>
      <c r="B63" s="41" t="s">
        <v>133</v>
      </c>
      <c r="C63" s="42" t="s">
        <v>134</v>
      </c>
      <c r="D63" s="42" t="s">
        <v>154</v>
      </c>
      <c r="E63" s="3" t="s">
        <v>136</v>
      </c>
      <c r="F63" s="3" t="s">
        <v>137</v>
      </c>
      <c r="G63" s="3" t="s">
        <v>138</v>
      </c>
      <c r="H63" s="3" t="s">
        <v>160</v>
      </c>
      <c r="I63" s="23" t="s">
        <v>140</v>
      </c>
      <c r="J63" s="42" t="s">
        <v>141</v>
      </c>
      <c r="K63" s="41" t="s">
        <v>149</v>
      </c>
    </row>
    <row r="64" spans="1:11" ht="110.25">
      <c r="A64" s="32">
        <v>1</v>
      </c>
      <c r="B64" s="32" t="s">
        <v>326</v>
      </c>
      <c r="C64" s="32" t="s">
        <v>327</v>
      </c>
      <c r="D64" s="66">
        <v>92</v>
      </c>
      <c r="E64" s="17">
        <v>43308830</v>
      </c>
      <c r="F64" s="5">
        <f>E64</f>
        <v>43308830</v>
      </c>
      <c r="G64" s="5">
        <v>40000000</v>
      </c>
      <c r="H64" s="5">
        <f>G64/F64*100</f>
        <v>92.35991828918029</v>
      </c>
      <c r="I64" s="5">
        <f>F64-G64</f>
        <v>3308830</v>
      </c>
      <c r="J64" s="43" t="s">
        <v>161</v>
      </c>
      <c r="K64" s="32" t="s">
        <v>14</v>
      </c>
    </row>
    <row r="65" spans="1:11" ht="16.5">
      <c r="A65" s="37"/>
      <c r="B65" s="37" t="s">
        <v>239</v>
      </c>
      <c r="C65" s="37"/>
      <c r="D65" s="37"/>
      <c r="E65" s="23">
        <f>E64</f>
        <v>43308830</v>
      </c>
      <c r="F65" s="3">
        <f>F64</f>
        <v>43308830</v>
      </c>
      <c r="G65" s="3">
        <f>G64</f>
        <v>40000000</v>
      </c>
      <c r="H65" s="3">
        <v>0</v>
      </c>
      <c r="I65" s="3">
        <f>I64</f>
        <v>3308830</v>
      </c>
      <c r="J65" s="44" t="s">
        <v>161</v>
      </c>
      <c r="K65" s="37"/>
    </row>
    <row r="66" spans="1:11" ht="16.5">
      <c r="A66" s="286"/>
      <c r="B66" s="286"/>
      <c r="C66" s="286"/>
      <c r="D66" s="286"/>
      <c r="E66" s="286"/>
      <c r="F66" s="286"/>
      <c r="G66" s="286"/>
      <c r="H66" s="286"/>
      <c r="I66" s="286"/>
      <c r="J66" s="286"/>
      <c r="K66" s="286"/>
    </row>
    <row r="67" spans="1:11" ht="78.75">
      <c r="A67" s="32">
        <v>1</v>
      </c>
      <c r="B67" s="32" t="s">
        <v>328</v>
      </c>
      <c r="C67" s="32" t="s">
        <v>329</v>
      </c>
      <c r="D67" s="32">
        <v>0</v>
      </c>
      <c r="E67" s="17">
        <v>1740000</v>
      </c>
      <c r="F67" s="5">
        <v>0</v>
      </c>
      <c r="G67" s="5">
        <v>0</v>
      </c>
      <c r="H67" s="5">
        <v>0</v>
      </c>
      <c r="I67" s="5">
        <v>0</v>
      </c>
      <c r="J67" s="43">
        <v>0</v>
      </c>
      <c r="K67" s="4" t="s">
        <v>181</v>
      </c>
    </row>
    <row r="68" spans="1:11" ht="126">
      <c r="A68" s="37">
        <v>2</v>
      </c>
      <c r="B68" s="32" t="s">
        <v>330</v>
      </c>
      <c r="C68" s="32" t="s">
        <v>329</v>
      </c>
      <c r="D68" s="32">
        <v>0</v>
      </c>
      <c r="E68" s="17">
        <v>7770000</v>
      </c>
      <c r="F68" s="5">
        <v>0</v>
      </c>
      <c r="G68" s="5">
        <v>0</v>
      </c>
      <c r="H68" s="5">
        <v>0</v>
      </c>
      <c r="I68" s="5">
        <v>0</v>
      </c>
      <c r="J68" s="43">
        <v>0</v>
      </c>
      <c r="K68" s="4" t="s">
        <v>181</v>
      </c>
    </row>
    <row r="69" spans="1:11" ht="63">
      <c r="A69" s="37">
        <v>3</v>
      </c>
      <c r="B69" s="32" t="s">
        <v>331</v>
      </c>
      <c r="C69" s="32" t="s">
        <v>329</v>
      </c>
      <c r="D69" s="32">
        <v>0</v>
      </c>
      <c r="E69" s="17">
        <v>1200000</v>
      </c>
      <c r="F69" s="5">
        <v>0</v>
      </c>
      <c r="G69" s="5">
        <v>0</v>
      </c>
      <c r="H69" s="5">
        <v>0</v>
      </c>
      <c r="I69" s="5">
        <v>0</v>
      </c>
      <c r="J69" s="43">
        <v>0</v>
      </c>
      <c r="K69" s="4" t="s">
        <v>181</v>
      </c>
    </row>
    <row r="70" spans="1:11" ht="78.75">
      <c r="A70" s="32">
        <v>4</v>
      </c>
      <c r="B70" s="67" t="s">
        <v>332</v>
      </c>
      <c r="C70" s="32" t="s">
        <v>329</v>
      </c>
      <c r="D70" s="32">
        <v>0</v>
      </c>
      <c r="E70" s="17">
        <v>70987463</v>
      </c>
      <c r="F70" s="5">
        <v>0</v>
      </c>
      <c r="G70" s="5">
        <v>0</v>
      </c>
      <c r="H70" s="5">
        <v>0</v>
      </c>
      <c r="I70" s="5">
        <v>0</v>
      </c>
      <c r="J70" s="43">
        <v>0</v>
      </c>
      <c r="K70" s="4" t="s">
        <v>181</v>
      </c>
    </row>
    <row r="71" spans="1:11" ht="63">
      <c r="A71" s="32">
        <v>5</v>
      </c>
      <c r="B71" s="32" t="s">
        <v>333</v>
      </c>
      <c r="C71" s="32" t="s">
        <v>329</v>
      </c>
      <c r="D71" s="32">
        <v>0</v>
      </c>
      <c r="E71" s="17">
        <v>4580000</v>
      </c>
      <c r="F71" s="5">
        <v>0</v>
      </c>
      <c r="G71" s="5">
        <v>0</v>
      </c>
      <c r="H71" s="5">
        <v>0</v>
      </c>
      <c r="I71" s="5">
        <v>0</v>
      </c>
      <c r="J71" s="43">
        <v>0</v>
      </c>
      <c r="K71" s="32" t="s">
        <v>181</v>
      </c>
    </row>
    <row r="72" spans="1:11" ht="110.25">
      <c r="A72" s="32">
        <v>6</v>
      </c>
      <c r="B72" s="32" t="s">
        <v>334</v>
      </c>
      <c r="C72" s="32" t="s">
        <v>335</v>
      </c>
      <c r="D72" s="32">
        <v>50</v>
      </c>
      <c r="E72" s="17">
        <v>0</v>
      </c>
      <c r="F72" s="5">
        <v>0</v>
      </c>
      <c r="G72" s="5">
        <v>0</v>
      </c>
      <c r="H72" s="5">
        <v>0</v>
      </c>
      <c r="I72" s="5">
        <v>0</v>
      </c>
      <c r="J72" s="43">
        <v>0</v>
      </c>
      <c r="K72" s="32" t="s">
        <v>336</v>
      </c>
    </row>
    <row r="73" spans="1:11" ht="16.5">
      <c r="A73" s="37"/>
      <c r="B73" s="37" t="s">
        <v>337</v>
      </c>
      <c r="C73" s="37"/>
      <c r="D73" s="37"/>
      <c r="E73" s="23">
        <f aca="true" t="shared" si="2" ref="E73:J73">SUM(E67:E72)</f>
        <v>86277463</v>
      </c>
      <c r="F73" s="3">
        <f t="shared" si="2"/>
        <v>0</v>
      </c>
      <c r="G73" s="3">
        <f t="shared" si="2"/>
        <v>0</v>
      </c>
      <c r="H73" s="3">
        <f t="shared" si="2"/>
        <v>0</v>
      </c>
      <c r="I73" s="3">
        <f t="shared" si="2"/>
        <v>0</v>
      </c>
      <c r="J73" s="44">
        <f t="shared" si="2"/>
        <v>0</v>
      </c>
      <c r="K73" s="37"/>
    </row>
    <row r="74" spans="1:11" ht="16.5">
      <c r="A74" s="37"/>
      <c r="B74" s="37" t="s">
        <v>338</v>
      </c>
      <c r="C74" s="37"/>
      <c r="D74" s="37"/>
      <c r="E74" s="23">
        <f>E65+E73</f>
        <v>129586293</v>
      </c>
      <c r="F74" s="3">
        <f>F65+F73</f>
        <v>43308830</v>
      </c>
      <c r="G74" s="3">
        <f>G65+G73</f>
        <v>40000000</v>
      </c>
      <c r="H74" s="3">
        <f>H65+H73</f>
        <v>0</v>
      </c>
      <c r="I74" s="3">
        <f>I65+I73</f>
        <v>3308830</v>
      </c>
      <c r="J74" s="44">
        <v>0</v>
      </c>
      <c r="K74" s="37"/>
    </row>
    <row r="75" spans="1:11" ht="16.5">
      <c r="A75" s="37"/>
      <c r="B75" s="287"/>
      <c r="C75" s="287"/>
      <c r="D75" s="287"/>
      <c r="E75" s="287"/>
      <c r="F75" s="287"/>
      <c r="G75" s="287"/>
      <c r="H75" s="287"/>
      <c r="I75" s="287"/>
      <c r="J75" s="287"/>
      <c r="K75" s="287"/>
    </row>
    <row r="76" spans="1:11" ht="16.5">
      <c r="A76" s="40">
        <v>3.2</v>
      </c>
      <c r="B76" s="289" t="s">
        <v>339</v>
      </c>
      <c r="C76" s="290"/>
      <c r="D76" s="290"/>
      <c r="E76" s="290"/>
      <c r="F76" s="290"/>
      <c r="G76" s="17"/>
      <c r="H76" s="17"/>
      <c r="I76" s="17"/>
      <c r="J76" s="39"/>
      <c r="K76" s="39"/>
    </row>
    <row r="77" spans="1:11" ht="16.5">
      <c r="A77" s="40" t="s">
        <v>182</v>
      </c>
      <c r="B77" s="40" t="s">
        <v>226</v>
      </c>
      <c r="C77" s="27"/>
      <c r="D77" s="27"/>
      <c r="E77" s="23">
        <v>84079239</v>
      </c>
      <c r="F77" s="23"/>
      <c r="G77" s="23"/>
      <c r="H77" s="23"/>
      <c r="I77" s="23"/>
      <c r="J77" s="45"/>
      <c r="K77" s="40"/>
    </row>
    <row r="78" spans="1:11" ht="16.5">
      <c r="A78" s="40"/>
      <c r="B78" s="40" t="s">
        <v>321</v>
      </c>
      <c r="C78" s="27"/>
      <c r="D78" s="27"/>
      <c r="E78" s="23">
        <v>13091776</v>
      </c>
      <c r="F78" s="23"/>
      <c r="G78" s="23"/>
      <c r="H78" s="23"/>
      <c r="I78" s="23"/>
      <c r="J78" s="45"/>
      <c r="K78" s="40"/>
    </row>
    <row r="79" spans="1:11" ht="16.5">
      <c r="A79" s="40"/>
      <c r="B79" s="40" t="s">
        <v>340</v>
      </c>
      <c r="C79" s="27"/>
      <c r="D79" s="27"/>
      <c r="E79" s="23">
        <v>6601710</v>
      </c>
      <c r="F79" s="23"/>
      <c r="G79" s="23"/>
      <c r="H79" s="23"/>
      <c r="I79" s="23"/>
      <c r="J79" s="45"/>
      <c r="K79" s="40"/>
    </row>
    <row r="80" spans="1:11" ht="16.5">
      <c r="A80" s="40"/>
      <c r="B80" s="40" t="s">
        <v>341</v>
      </c>
      <c r="C80" s="27"/>
      <c r="D80" s="27"/>
      <c r="E80" s="23">
        <v>11314000</v>
      </c>
      <c r="F80" s="23"/>
      <c r="G80" s="23"/>
      <c r="H80" s="23"/>
      <c r="I80" s="23"/>
      <c r="J80" s="45"/>
      <c r="K80" s="40"/>
    </row>
    <row r="81" spans="1:11" ht="16.5">
      <c r="A81" s="40"/>
      <c r="B81" s="40" t="s">
        <v>324</v>
      </c>
      <c r="C81" s="27"/>
      <c r="D81" s="27"/>
      <c r="E81" s="23">
        <f>E78+E79+E80</f>
        <v>31007486</v>
      </c>
      <c r="F81" s="23"/>
      <c r="G81" s="23"/>
      <c r="H81" s="23"/>
      <c r="I81" s="23"/>
      <c r="J81" s="45"/>
      <c r="K81" s="40"/>
    </row>
    <row r="82" spans="1:11" ht="16.5">
      <c r="A82" s="40" t="s">
        <v>183</v>
      </c>
      <c r="B82" s="40" t="s">
        <v>184</v>
      </c>
      <c r="C82" s="27"/>
      <c r="D82" s="27"/>
      <c r="E82" s="23">
        <v>21000000</v>
      </c>
      <c r="F82" s="23"/>
      <c r="G82" s="23"/>
      <c r="H82" s="23"/>
      <c r="I82" s="23"/>
      <c r="J82" s="45"/>
      <c r="K82" s="40"/>
    </row>
    <row r="83" spans="1:11" ht="16.5">
      <c r="A83" s="40"/>
      <c r="B83" s="40" t="s">
        <v>78</v>
      </c>
      <c r="C83" s="45"/>
      <c r="D83" s="45"/>
      <c r="E83" s="23">
        <f>E81-E82</f>
        <v>10007486</v>
      </c>
      <c r="F83" s="23"/>
      <c r="G83" s="23"/>
      <c r="H83" s="23"/>
      <c r="I83" s="23"/>
      <c r="J83" s="45"/>
      <c r="K83" s="40"/>
    </row>
    <row r="84" spans="1:11" ht="49.5">
      <c r="A84" s="41" t="s">
        <v>132</v>
      </c>
      <c r="B84" s="41" t="s">
        <v>133</v>
      </c>
      <c r="C84" s="42" t="s">
        <v>134</v>
      </c>
      <c r="D84" s="42" t="s">
        <v>154</v>
      </c>
      <c r="E84" s="3" t="s">
        <v>136</v>
      </c>
      <c r="F84" s="3" t="s">
        <v>137</v>
      </c>
      <c r="G84" s="3" t="s">
        <v>138</v>
      </c>
      <c r="H84" s="3" t="s">
        <v>160</v>
      </c>
      <c r="I84" s="23" t="s">
        <v>140</v>
      </c>
      <c r="J84" s="42" t="s">
        <v>141</v>
      </c>
      <c r="K84" s="41" t="s">
        <v>149</v>
      </c>
    </row>
    <row r="85" spans="1:11" ht="78.75">
      <c r="A85" s="32">
        <v>1</v>
      </c>
      <c r="B85" s="32" t="s">
        <v>15</v>
      </c>
      <c r="C85" s="32" t="s">
        <v>342</v>
      </c>
      <c r="D85" s="32">
        <v>67.73</v>
      </c>
      <c r="E85" s="5">
        <v>31007486</v>
      </c>
      <c r="F85" s="5">
        <f>E85</f>
        <v>31007486</v>
      </c>
      <c r="G85" s="5">
        <v>21000000</v>
      </c>
      <c r="H85" s="5">
        <v>67.73</v>
      </c>
      <c r="I85" s="35">
        <f>F85-G85</f>
        <v>10007486</v>
      </c>
      <c r="J85" s="35">
        <v>0</v>
      </c>
      <c r="K85" s="35" t="s">
        <v>79</v>
      </c>
    </row>
    <row r="86" spans="1:11" ht="16.5">
      <c r="A86" s="40"/>
      <c r="B86" s="37" t="s">
        <v>150</v>
      </c>
      <c r="C86" s="40"/>
      <c r="D86" s="40"/>
      <c r="E86" s="3">
        <f>E85</f>
        <v>31007486</v>
      </c>
      <c r="F86" s="3">
        <f>F85</f>
        <v>31007486</v>
      </c>
      <c r="G86" s="3">
        <f>G85</f>
        <v>21000000</v>
      </c>
      <c r="H86" s="3">
        <v>0</v>
      </c>
      <c r="I86" s="3">
        <f>I85</f>
        <v>10007486</v>
      </c>
      <c r="J86" s="36">
        <v>0</v>
      </c>
      <c r="K86" s="40"/>
    </row>
    <row r="87" spans="1:11" ht="16.5">
      <c r="A87" s="285"/>
      <c r="B87" s="285"/>
      <c r="C87" s="285"/>
      <c r="D87" s="285"/>
      <c r="E87" s="285"/>
      <c r="F87" s="285"/>
      <c r="G87" s="285"/>
      <c r="H87" s="285"/>
      <c r="I87" s="285"/>
      <c r="J87" s="285"/>
      <c r="K87" s="285"/>
    </row>
    <row r="88" spans="1:11" ht="78.75">
      <c r="A88" s="39">
        <v>2</v>
      </c>
      <c r="B88" s="32" t="s">
        <v>343</v>
      </c>
      <c r="C88" s="39" t="s">
        <v>329</v>
      </c>
      <c r="D88" s="39">
        <v>0</v>
      </c>
      <c r="E88" s="5">
        <v>70987463</v>
      </c>
      <c r="F88" s="5">
        <v>0</v>
      </c>
      <c r="G88" s="5">
        <v>0</v>
      </c>
      <c r="H88" s="5">
        <v>0</v>
      </c>
      <c r="I88" s="5">
        <v>0</v>
      </c>
      <c r="J88" s="35">
        <v>0</v>
      </c>
      <c r="K88" s="32" t="s">
        <v>181</v>
      </c>
    </row>
    <row r="89" spans="1:11" ht="78.75">
      <c r="A89" s="39">
        <v>3</v>
      </c>
      <c r="B89" s="32" t="s">
        <v>344</v>
      </c>
      <c r="C89" s="32" t="s">
        <v>345</v>
      </c>
      <c r="D89" s="39">
        <v>50</v>
      </c>
      <c r="E89" s="5">
        <v>0</v>
      </c>
      <c r="F89" s="5">
        <v>0</v>
      </c>
      <c r="G89" s="5">
        <v>0</v>
      </c>
      <c r="H89" s="5">
        <v>0</v>
      </c>
      <c r="I89" s="5">
        <v>0</v>
      </c>
      <c r="J89" s="35">
        <v>0</v>
      </c>
      <c r="K89" s="32" t="s">
        <v>346</v>
      </c>
    </row>
    <row r="90" spans="1:11" ht="16.5">
      <c r="A90" s="40"/>
      <c r="B90" s="37" t="s">
        <v>150</v>
      </c>
      <c r="C90" s="40"/>
      <c r="D90" s="40"/>
      <c r="E90" s="3">
        <f aca="true" t="shared" si="3" ref="E90:J90">E88</f>
        <v>70987463</v>
      </c>
      <c r="F90" s="3">
        <f t="shared" si="3"/>
        <v>0</v>
      </c>
      <c r="G90" s="3">
        <f t="shared" si="3"/>
        <v>0</v>
      </c>
      <c r="H90" s="3">
        <f t="shared" si="3"/>
        <v>0</v>
      </c>
      <c r="I90" s="3">
        <f t="shared" si="3"/>
        <v>0</v>
      </c>
      <c r="J90" s="3">
        <f t="shared" si="3"/>
        <v>0</v>
      </c>
      <c r="K90" s="40"/>
    </row>
    <row r="91" spans="1:11" ht="16.5">
      <c r="A91" s="40"/>
      <c r="B91" s="37" t="s">
        <v>189</v>
      </c>
      <c r="C91" s="40"/>
      <c r="D91" s="40"/>
      <c r="E91" s="3">
        <f aca="true" t="shared" si="4" ref="E91:J91">E86+E90</f>
        <v>101994949</v>
      </c>
      <c r="F91" s="3">
        <f t="shared" si="4"/>
        <v>31007486</v>
      </c>
      <c r="G91" s="3">
        <f t="shared" si="4"/>
        <v>21000000</v>
      </c>
      <c r="H91" s="3">
        <f t="shared" si="4"/>
        <v>0</v>
      </c>
      <c r="I91" s="3">
        <f t="shared" si="4"/>
        <v>10007486</v>
      </c>
      <c r="J91" s="3">
        <f t="shared" si="4"/>
        <v>0</v>
      </c>
      <c r="K91" s="40"/>
    </row>
    <row r="92" spans="1:11" ht="16.5">
      <c r="A92" s="40"/>
      <c r="B92" s="37"/>
      <c r="C92" s="40"/>
      <c r="D92" s="40"/>
      <c r="E92" s="3"/>
      <c r="F92" s="3"/>
      <c r="G92" s="3"/>
      <c r="H92" s="3"/>
      <c r="I92" s="3"/>
      <c r="J92" s="3"/>
      <c r="K92" s="40"/>
    </row>
    <row r="93" spans="1:11" ht="16.5">
      <c r="A93" s="298" t="s">
        <v>557</v>
      </c>
      <c r="B93" s="298"/>
      <c r="C93" s="298"/>
      <c r="D93" s="298"/>
      <c r="E93" s="298"/>
      <c r="F93" s="298"/>
      <c r="G93" s="298"/>
      <c r="H93" s="298"/>
      <c r="I93" s="298"/>
      <c r="J93" s="298"/>
      <c r="K93" s="298"/>
    </row>
    <row r="94" spans="1:11" ht="16.5">
      <c r="A94" s="106"/>
      <c r="B94" s="105" t="s">
        <v>472</v>
      </c>
      <c r="C94" s="14"/>
      <c r="D94" s="59"/>
      <c r="E94" s="60">
        <f>E110</f>
        <v>502997491.1700001</v>
      </c>
      <c r="F94" s="57"/>
      <c r="G94" s="106"/>
      <c r="H94" s="106"/>
      <c r="I94" s="57"/>
      <c r="J94" s="106"/>
      <c r="K94" s="106"/>
    </row>
    <row r="95" spans="1:11" ht="16.5">
      <c r="A95" s="106"/>
      <c r="B95" s="106" t="s">
        <v>473</v>
      </c>
      <c r="C95" s="14"/>
      <c r="D95" s="59"/>
      <c r="E95" s="57">
        <f>E94</f>
        <v>502997491.1700001</v>
      </c>
      <c r="F95" s="57"/>
      <c r="G95" s="106"/>
      <c r="H95" s="106"/>
      <c r="I95" s="57"/>
      <c r="J95" s="106"/>
      <c r="K95" s="106"/>
    </row>
    <row r="96" spans="1:11" ht="16.5">
      <c r="A96" s="106"/>
      <c r="B96" s="106" t="s">
        <v>170</v>
      </c>
      <c r="C96" s="14"/>
      <c r="D96" s="59"/>
      <c r="E96" s="60">
        <f>E95</f>
        <v>502997491.1700001</v>
      </c>
      <c r="F96" s="57"/>
      <c r="G96" s="106"/>
      <c r="H96" s="106"/>
      <c r="I96" s="57"/>
      <c r="J96" s="106"/>
      <c r="K96" s="106"/>
    </row>
    <row r="97" spans="1:11" ht="16.5">
      <c r="A97" s="106"/>
      <c r="B97" s="106" t="s">
        <v>474</v>
      </c>
      <c r="C97" s="14"/>
      <c r="D97" s="59"/>
      <c r="E97" s="60">
        <f>G110</f>
        <v>305661738.88</v>
      </c>
      <c r="F97" s="57"/>
      <c r="G97" s="106"/>
      <c r="H97" s="106"/>
      <c r="I97" s="57"/>
      <c r="J97" s="106"/>
      <c r="K97" s="106"/>
    </row>
    <row r="98" spans="1:11" ht="16.5">
      <c r="A98" s="106"/>
      <c r="B98" s="106" t="s">
        <v>82</v>
      </c>
      <c r="C98" s="14"/>
      <c r="D98" s="46"/>
      <c r="E98" s="60">
        <f>E96-E97</f>
        <v>197335752.29000008</v>
      </c>
      <c r="F98" s="57"/>
      <c r="G98" s="106"/>
      <c r="H98" s="106"/>
      <c r="I98" s="57"/>
      <c r="J98" s="106"/>
      <c r="K98" s="106"/>
    </row>
    <row r="99" spans="1:11" ht="16.5">
      <c r="A99" s="106"/>
      <c r="B99" s="106" t="s">
        <v>475</v>
      </c>
      <c r="C99" s="14"/>
      <c r="D99" s="46"/>
      <c r="E99" s="60"/>
      <c r="F99" s="57"/>
      <c r="G99" s="106"/>
      <c r="H99" s="106"/>
      <c r="I99" s="57"/>
      <c r="J99" s="106"/>
      <c r="K99" s="106"/>
    </row>
    <row r="100" spans="1:11" ht="49.5">
      <c r="A100" s="61" t="s">
        <v>163</v>
      </c>
      <c r="B100" s="61" t="s">
        <v>164</v>
      </c>
      <c r="C100" s="61" t="s">
        <v>134</v>
      </c>
      <c r="D100" s="61" t="s">
        <v>165</v>
      </c>
      <c r="E100" s="61" t="s">
        <v>136</v>
      </c>
      <c r="F100" s="61" t="s">
        <v>137</v>
      </c>
      <c r="G100" s="62" t="s">
        <v>138</v>
      </c>
      <c r="H100" s="62" t="s">
        <v>139</v>
      </c>
      <c r="I100" s="62" t="s">
        <v>140</v>
      </c>
      <c r="J100" s="62" t="s">
        <v>148</v>
      </c>
      <c r="K100" s="61" t="s">
        <v>149</v>
      </c>
    </row>
    <row r="101" spans="1:11" ht="204.75">
      <c r="A101" s="27">
        <v>1</v>
      </c>
      <c r="B101" s="4" t="s">
        <v>476</v>
      </c>
      <c r="C101" s="4" t="s">
        <v>224</v>
      </c>
      <c r="D101" s="27">
        <v>99.14</v>
      </c>
      <c r="E101" s="102">
        <v>138613880</v>
      </c>
      <c r="F101" s="55">
        <f>E101</f>
        <v>138613880</v>
      </c>
      <c r="G101" s="55">
        <f>F101-I101</f>
        <v>137529880</v>
      </c>
      <c r="H101" s="55">
        <f aca="true" t="shared" si="5" ref="H101:H108">G101/F101*100</f>
        <v>99.21797153358668</v>
      </c>
      <c r="I101" s="56">
        <v>1084000</v>
      </c>
      <c r="J101" s="56"/>
      <c r="K101" s="7" t="s">
        <v>555</v>
      </c>
    </row>
    <row r="102" spans="1:11" ht="63">
      <c r="A102" s="27">
        <v>2</v>
      </c>
      <c r="B102" s="7" t="s">
        <v>205</v>
      </c>
      <c r="C102" s="7" t="s">
        <v>477</v>
      </c>
      <c r="D102" s="46">
        <v>95.46</v>
      </c>
      <c r="E102" s="47">
        <v>68313150</v>
      </c>
      <c r="F102" s="55">
        <f aca="true" t="shared" si="6" ref="F102:F109">E102</f>
        <v>68313150</v>
      </c>
      <c r="G102" s="46">
        <f>F102-I102</f>
        <v>65210550</v>
      </c>
      <c r="H102" s="55">
        <f>G102/F102*100</f>
        <v>95.45826828363207</v>
      </c>
      <c r="I102" s="47">
        <v>3102600</v>
      </c>
      <c r="J102" s="47"/>
      <c r="K102" s="7" t="s">
        <v>180</v>
      </c>
    </row>
    <row r="103" spans="1:11" ht="78.75">
      <c r="A103" s="27">
        <v>3</v>
      </c>
      <c r="B103" s="7" t="s">
        <v>206</v>
      </c>
      <c r="C103" s="7" t="s">
        <v>478</v>
      </c>
      <c r="D103" s="46">
        <v>60.61</v>
      </c>
      <c r="E103" s="47">
        <v>72527068.8</v>
      </c>
      <c r="F103" s="55">
        <f t="shared" si="6"/>
        <v>72527068.8</v>
      </c>
      <c r="G103" s="46">
        <f>F103-I103</f>
        <v>43960068.8</v>
      </c>
      <c r="H103" s="55">
        <f t="shared" si="5"/>
        <v>60.61194741128156</v>
      </c>
      <c r="I103" s="47">
        <v>28567000</v>
      </c>
      <c r="J103" s="47"/>
      <c r="K103" s="7" t="s">
        <v>180</v>
      </c>
    </row>
    <row r="104" spans="1:11" ht="47.25">
      <c r="A104" s="27">
        <v>4</v>
      </c>
      <c r="B104" s="7" t="s">
        <v>479</v>
      </c>
      <c r="C104" s="7" t="s">
        <v>480</v>
      </c>
      <c r="D104" s="46">
        <f>H104</f>
        <v>73.24318410895471</v>
      </c>
      <c r="E104" s="47">
        <v>24697519.94</v>
      </c>
      <c r="F104" s="55">
        <f t="shared" si="6"/>
        <v>24697519.94</v>
      </c>
      <c r="G104" s="46">
        <v>18089250</v>
      </c>
      <c r="H104" s="55">
        <f t="shared" si="5"/>
        <v>73.24318410895471</v>
      </c>
      <c r="I104" s="47">
        <f aca="true" t="shared" si="7" ref="I104:I109">F104-G104</f>
        <v>6608269.940000001</v>
      </c>
      <c r="J104" s="47"/>
      <c r="K104" s="7" t="s">
        <v>180</v>
      </c>
    </row>
    <row r="105" spans="1:11" ht="47.25">
      <c r="A105" s="27">
        <v>5</v>
      </c>
      <c r="B105" s="7" t="s">
        <v>481</v>
      </c>
      <c r="C105" s="7" t="s">
        <v>480</v>
      </c>
      <c r="D105" s="46">
        <f>H105</f>
        <v>69.04595467186711</v>
      </c>
      <c r="E105" s="47">
        <v>18860438.88</v>
      </c>
      <c r="F105" s="55">
        <f t="shared" si="6"/>
        <v>18860438.88</v>
      </c>
      <c r="G105" s="46">
        <v>13022370.08</v>
      </c>
      <c r="H105" s="55">
        <f t="shared" si="5"/>
        <v>69.04595467186711</v>
      </c>
      <c r="I105" s="47">
        <f t="shared" si="7"/>
        <v>5838068.799999999</v>
      </c>
      <c r="J105" s="47"/>
      <c r="K105" s="7" t="s">
        <v>180</v>
      </c>
    </row>
    <row r="106" spans="1:11" ht="47.25">
      <c r="A106" s="27">
        <v>6</v>
      </c>
      <c r="B106" s="7" t="s">
        <v>482</v>
      </c>
      <c r="C106" s="7" t="s">
        <v>483</v>
      </c>
      <c r="D106" s="46">
        <f>H106</f>
        <v>30.577071494080243</v>
      </c>
      <c r="E106" s="47">
        <v>22884794.58</v>
      </c>
      <c r="F106" s="55">
        <f t="shared" si="6"/>
        <v>22884794.58</v>
      </c>
      <c r="G106" s="46">
        <v>6997500</v>
      </c>
      <c r="H106" s="55">
        <f t="shared" si="5"/>
        <v>30.577071494080243</v>
      </c>
      <c r="I106" s="47">
        <f t="shared" si="7"/>
        <v>15887294.579999998</v>
      </c>
      <c r="J106" s="47"/>
      <c r="K106" s="7" t="s">
        <v>180</v>
      </c>
    </row>
    <row r="107" spans="1:11" ht="78.75">
      <c r="A107" s="27">
        <v>7</v>
      </c>
      <c r="B107" s="7" t="s">
        <v>484</v>
      </c>
      <c r="C107" s="7" t="s">
        <v>65</v>
      </c>
      <c r="D107" s="46">
        <f>H107</f>
        <v>85</v>
      </c>
      <c r="E107" s="47">
        <v>73195855.15</v>
      </c>
      <c r="F107" s="55">
        <f t="shared" si="6"/>
        <v>73195855.15</v>
      </c>
      <c r="G107" s="47">
        <f>570000+690000</f>
        <v>1260000</v>
      </c>
      <c r="H107" s="55">
        <v>85</v>
      </c>
      <c r="I107" s="17">
        <f t="shared" si="7"/>
        <v>71935855.15</v>
      </c>
      <c r="J107" s="47"/>
      <c r="K107" s="7" t="s">
        <v>180</v>
      </c>
    </row>
    <row r="108" spans="1:11" ht="47.25">
      <c r="A108" s="27">
        <v>8</v>
      </c>
      <c r="B108" s="7" t="s">
        <v>486</v>
      </c>
      <c r="C108" s="7" t="s">
        <v>480</v>
      </c>
      <c r="D108" s="46">
        <f>H108</f>
        <v>74.71592018409586</v>
      </c>
      <c r="E108" s="11">
        <v>24776674.04</v>
      </c>
      <c r="F108" s="55">
        <f>E108</f>
        <v>24776674.04</v>
      </c>
      <c r="G108" s="47">
        <v>18512120</v>
      </c>
      <c r="H108" s="55">
        <f t="shared" si="5"/>
        <v>74.71592018409586</v>
      </c>
      <c r="I108" s="17">
        <f t="shared" si="7"/>
        <v>6264554.039999999</v>
      </c>
      <c r="J108" s="47"/>
      <c r="K108" s="7" t="s">
        <v>180</v>
      </c>
    </row>
    <row r="109" spans="1:11" ht="63">
      <c r="A109" s="27">
        <v>9</v>
      </c>
      <c r="B109" s="7" t="s">
        <v>487</v>
      </c>
      <c r="C109" s="7" t="s">
        <v>65</v>
      </c>
      <c r="D109" s="46">
        <v>85</v>
      </c>
      <c r="E109" s="47">
        <v>59128109.78</v>
      </c>
      <c r="F109" s="55">
        <f t="shared" si="6"/>
        <v>59128109.78</v>
      </c>
      <c r="G109" s="47">
        <f>510000+570000</f>
        <v>1080000</v>
      </c>
      <c r="H109" s="55">
        <v>85</v>
      </c>
      <c r="I109" s="17">
        <f t="shared" si="7"/>
        <v>58048109.78</v>
      </c>
      <c r="J109" s="47"/>
      <c r="K109" s="7" t="s">
        <v>180</v>
      </c>
    </row>
    <row r="110" spans="1:11" ht="16.5">
      <c r="A110" s="14"/>
      <c r="B110" s="298" t="s">
        <v>152</v>
      </c>
      <c r="C110" s="298"/>
      <c r="D110" s="298"/>
      <c r="E110" s="57">
        <f>SUM(E101:E109)</f>
        <v>502997491.1700001</v>
      </c>
      <c r="F110" s="57">
        <f>SUM(F101:F109)</f>
        <v>502997491.1700001</v>
      </c>
      <c r="G110" s="60">
        <f>SUM(G101:G109)</f>
        <v>305661738.88</v>
      </c>
      <c r="H110" s="60">
        <f>G110/F110*100</f>
        <v>60.768044422848675</v>
      </c>
      <c r="I110" s="57">
        <f>SUM(I101:I109)</f>
        <v>197335752.29</v>
      </c>
      <c r="J110" s="106">
        <v>0</v>
      </c>
      <c r="K110" s="106"/>
    </row>
    <row r="111" spans="1:11" ht="16.5">
      <c r="A111" s="14"/>
      <c r="B111" s="106"/>
      <c r="C111" s="106"/>
      <c r="D111" s="106"/>
      <c r="E111" s="57"/>
      <c r="F111" s="57"/>
      <c r="G111" s="60"/>
      <c r="H111" s="60"/>
      <c r="I111" s="57"/>
      <c r="J111" s="106"/>
      <c r="K111" s="106"/>
    </row>
    <row r="112" spans="1:11" ht="15.75">
      <c r="A112" s="4"/>
      <c r="B112" s="4"/>
      <c r="C112" s="4"/>
      <c r="D112" s="4"/>
      <c r="E112" s="5"/>
      <c r="F112" s="5"/>
      <c r="G112" s="5"/>
      <c r="H112" s="5"/>
      <c r="I112" s="5"/>
      <c r="J112" s="4"/>
      <c r="K112" s="4"/>
    </row>
    <row r="113" spans="1:11" ht="16.5">
      <c r="A113" s="21">
        <v>5</v>
      </c>
      <c r="B113" s="296" t="s">
        <v>471</v>
      </c>
      <c r="C113" s="296"/>
      <c r="D113" s="296"/>
      <c r="E113" s="296"/>
      <c r="F113" s="296"/>
      <c r="G113" s="296"/>
      <c r="H113" s="296"/>
      <c r="I113" s="296"/>
      <c r="J113" s="296"/>
      <c r="K113" s="296"/>
    </row>
    <row r="114" spans="1:11" ht="16.5">
      <c r="A114" s="27"/>
      <c r="B114" s="289" t="s">
        <v>204</v>
      </c>
      <c r="C114" s="289"/>
      <c r="D114" s="289"/>
      <c r="E114" s="289"/>
      <c r="F114" s="289"/>
      <c r="G114" s="289"/>
      <c r="H114" s="289"/>
      <c r="I114" s="289"/>
      <c r="J114" s="289"/>
      <c r="K114" s="289"/>
    </row>
    <row r="115" spans="1:11" ht="16.5">
      <c r="A115" s="27"/>
      <c r="B115" s="1"/>
      <c r="C115" s="22" t="s">
        <v>241</v>
      </c>
      <c r="D115" s="22"/>
      <c r="E115" s="22"/>
      <c r="F115" s="23">
        <v>38140000</v>
      </c>
      <c r="G115" s="17"/>
      <c r="H115" s="17"/>
      <c r="I115" s="17"/>
      <c r="J115" s="27"/>
      <c r="K115" s="27"/>
    </row>
    <row r="116" spans="1:11" ht="16.5">
      <c r="A116" s="27"/>
      <c r="B116" s="1"/>
      <c r="C116" s="22" t="s">
        <v>145</v>
      </c>
      <c r="D116" s="22"/>
      <c r="E116" s="22"/>
      <c r="F116" s="23">
        <v>38140000</v>
      </c>
      <c r="G116" s="17"/>
      <c r="H116" s="17"/>
      <c r="I116" s="17"/>
      <c r="J116" s="27"/>
      <c r="K116" s="27"/>
    </row>
    <row r="117" spans="1:11" ht="16.5">
      <c r="A117" s="27"/>
      <c r="B117" s="1"/>
      <c r="C117" s="22" t="s">
        <v>146</v>
      </c>
      <c r="D117" s="22"/>
      <c r="E117" s="22"/>
      <c r="F117" s="23">
        <v>38140000</v>
      </c>
      <c r="G117" s="17"/>
      <c r="H117" s="17"/>
      <c r="I117" s="17"/>
      <c r="J117" s="27"/>
      <c r="K117" s="27"/>
    </row>
    <row r="118" spans="1:11" ht="16.5">
      <c r="A118" s="27"/>
      <c r="B118" s="1"/>
      <c r="C118" s="22" t="s">
        <v>147</v>
      </c>
      <c r="D118" s="22"/>
      <c r="E118" s="22"/>
      <c r="F118" s="23">
        <v>22165500</v>
      </c>
      <c r="G118" s="17"/>
      <c r="H118" s="17"/>
      <c r="I118" s="17"/>
      <c r="J118" s="27"/>
      <c r="K118" s="27"/>
    </row>
    <row r="119" spans="1:11" ht="16.5">
      <c r="A119" s="27"/>
      <c r="B119" s="1"/>
      <c r="C119" s="22" t="s">
        <v>620</v>
      </c>
      <c r="D119" s="22"/>
      <c r="E119" s="22"/>
      <c r="F119" s="23">
        <v>15994500</v>
      </c>
      <c r="G119" s="17"/>
      <c r="H119" s="17"/>
      <c r="I119" s="17"/>
      <c r="J119" s="27"/>
      <c r="K119" s="27"/>
    </row>
    <row r="120" spans="1:11" ht="49.5">
      <c r="A120" s="22" t="s">
        <v>132</v>
      </c>
      <c r="B120" s="1" t="s">
        <v>198</v>
      </c>
      <c r="C120" s="1" t="s">
        <v>134</v>
      </c>
      <c r="D120" s="1" t="s">
        <v>154</v>
      </c>
      <c r="E120" s="3" t="s">
        <v>199</v>
      </c>
      <c r="F120" s="3" t="s">
        <v>200</v>
      </c>
      <c r="G120" s="3" t="s">
        <v>156</v>
      </c>
      <c r="H120" s="1" t="s">
        <v>220</v>
      </c>
      <c r="I120" s="3" t="s">
        <v>140</v>
      </c>
      <c r="J120" s="3" t="s">
        <v>175</v>
      </c>
      <c r="K120" s="1" t="s">
        <v>201</v>
      </c>
    </row>
    <row r="121" spans="1:11" ht="63">
      <c r="A121" s="22">
        <v>1</v>
      </c>
      <c r="B121" s="4" t="s">
        <v>519</v>
      </c>
      <c r="C121" s="4" t="s">
        <v>520</v>
      </c>
      <c r="D121" s="48">
        <v>0.85</v>
      </c>
      <c r="E121" s="5">
        <v>6430000</v>
      </c>
      <c r="F121" s="5">
        <v>6430000</v>
      </c>
      <c r="G121" s="5">
        <v>5485500</v>
      </c>
      <c r="H121" s="48">
        <v>0.85</v>
      </c>
      <c r="I121" s="5">
        <v>964500</v>
      </c>
      <c r="J121" s="5">
        <v>0</v>
      </c>
      <c r="K121" s="4"/>
    </row>
    <row r="122" spans="1:11" ht="78.75">
      <c r="A122" s="22">
        <v>2</v>
      </c>
      <c r="B122" s="4" t="s">
        <v>521</v>
      </c>
      <c r="C122" s="4" t="s">
        <v>522</v>
      </c>
      <c r="D122" s="48">
        <v>0</v>
      </c>
      <c r="E122" s="5">
        <v>2970000</v>
      </c>
      <c r="F122" s="5">
        <v>2970000</v>
      </c>
      <c r="G122" s="5">
        <v>0</v>
      </c>
      <c r="H122" s="48">
        <v>0</v>
      </c>
      <c r="I122" s="5">
        <v>2970000</v>
      </c>
      <c r="J122" s="5">
        <v>0</v>
      </c>
      <c r="K122" s="4"/>
    </row>
    <row r="123" spans="1:11" ht="141.75">
      <c r="A123" s="27">
        <v>3</v>
      </c>
      <c r="B123" s="4" t="s">
        <v>523</v>
      </c>
      <c r="C123" s="4" t="s">
        <v>524</v>
      </c>
      <c r="D123" s="48">
        <v>0</v>
      </c>
      <c r="E123" s="17">
        <v>1270000</v>
      </c>
      <c r="F123" s="17">
        <v>1270000</v>
      </c>
      <c r="G123" s="17">
        <v>0</v>
      </c>
      <c r="H123" s="48">
        <v>0</v>
      </c>
      <c r="I123" s="17">
        <f>F123-G123</f>
        <v>1270000</v>
      </c>
      <c r="J123" s="17">
        <v>0</v>
      </c>
      <c r="K123" s="4"/>
    </row>
    <row r="124" spans="1:11" ht="141.75">
      <c r="A124" s="27"/>
      <c r="B124" s="4" t="s">
        <v>525</v>
      </c>
      <c r="C124" s="4" t="s">
        <v>522</v>
      </c>
      <c r="D124" s="48">
        <v>0</v>
      </c>
      <c r="E124" s="17">
        <v>7560000</v>
      </c>
      <c r="F124" s="17">
        <v>7560000</v>
      </c>
      <c r="G124" s="17">
        <v>0</v>
      </c>
      <c r="H124" s="48">
        <v>0</v>
      </c>
      <c r="I124" s="17">
        <v>7560000</v>
      </c>
      <c r="J124" s="17"/>
      <c r="K124" s="4"/>
    </row>
    <row r="125" spans="1:11" ht="141.75">
      <c r="A125" s="27">
        <v>4</v>
      </c>
      <c r="B125" s="4" t="s">
        <v>526</v>
      </c>
      <c r="C125" s="4" t="s">
        <v>169</v>
      </c>
      <c r="D125" s="48">
        <v>1</v>
      </c>
      <c r="E125" s="17">
        <v>2780000</v>
      </c>
      <c r="F125" s="17">
        <v>2780000</v>
      </c>
      <c r="G125" s="17">
        <v>2780000</v>
      </c>
      <c r="H125" s="48">
        <v>1</v>
      </c>
      <c r="I125" s="17">
        <f>F125-G125</f>
        <v>0</v>
      </c>
      <c r="J125" s="17">
        <v>0</v>
      </c>
      <c r="K125" s="4"/>
    </row>
    <row r="126" spans="1:11" ht="94.5">
      <c r="A126" s="27">
        <v>5</v>
      </c>
      <c r="B126" s="4" t="s">
        <v>527</v>
      </c>
      <c r="C126" s="4" t="s">
        <v>528</v>
      </c>
      <c r="D126" s="48">
        <v>0.7</v>
      </c>
      <c r="E126" s="17">
        <v>4900000</v>
      </c>
      <c r="F126" s="17">
        <v>4900000</v>
      </c>
      <c r="G126" s="17">
        <v>3430000</v>
      </c>
      <c r="H126" s="48">
        <v>0.7</v>
      </c>
      <c r="I126" s="17">
        <f>F126-G126</f>
        <v>1470000</v>
      </c>
      <c r="J126" s="17">
        <v>0</v>
      </c>
      <c r="K126" s="4"/>
    </row>
    <row r="127" spans="1:11" ht="78.75">
      <c r="A127" s="27">
        <v>6</v>
      </c>
      <c r="B127" s="4" t="s">
        <v>529</v>
      </c>
      <c r="C127" s="4" t="s">
        <v>169</v>
      </c>
      <c r="D127" s="48">
        <v>1</v>
      </c>
      <c r="E127" s="17">
        <v>2020000</v>
      </c>
      <c r="F127" s="17">
        <v>2020000</v>
      </c>
      <c r="G127" s="17">
        <v>2020000</v>
      </c>
      <c r="H127" s="48">
        <v>1</v>
      </c>
      <c r="I127" s="17">
        <v>0</v>
      </c>
      <c r="J127" s="17">
        <v>0</v>
      </c>
      <c r="K127" s="4"/>
    </row>
    <row r="128" spans="1:11" ht="63">
      <c r="A128" s="27">
        <v>7</v>
      </c>
      <c r="B128" s="4" t="s">
        <v>530</v>
      </c>
      <c r="C128" s="4" t="s">
        <v>528</v>
      </c>
      <c r="D128" s="48">
        <v>0.88</v>
      </c>
      <c r="E128" s="17">
        <v>3200000</v>
      </c>
      <c r="F128" s="17">
        <v>3200000</v>
      </c>
      <c r="G128" s="17">
        <v>2240000</v>
      </c>
      <c r="H128" s="48">
        <v>0.88</v>
      </c>
      <c r="I128" s="17">
        <v>960000</v>
      </c>
      <c r="J128" s="17">
        <v>0</v>
      </c>
      <c r="K128" s="4" t="s">
        <v>531</v>
      </c>
    </row>
    <row r="129" spans="1:11" ht="63">
      <c r="A129" s="27">
        <v>8</v>
      </c>
      <c r="B129" s="4" t="s">
        <v>532</v>
      </c>
      <c r="C129" s="4" t="s">
        <v>169</v>
      </c>
      <c r="D129" s="48">
        <v>1</v>
      </c>
      <c r="E129" s="17">
        <v>5010000</v>
      </c>
      <c r="F129" s="17">
        <v>5010000</v>
      </c>
      <c r="G129" s="17">
        <v>5010000</v>
      </c>
      <c r="H129" s="48">
        <v>1</v>
      </c>
      <c r="I129" s="17">
        <v>0</v>
      </c>
      <c r="J129" s="17">
        <v>0</v>
      </c>
      <c r="K129" s="4"/>
    </row>
    <row r="130" spans="1:11" ht="47.25">
      <c r="A130" s="27">
        <v>9</v>
      </c>
      <c r="B130" s="4" t="s">
        <v>533</v>
      </c>
      <c r="C130" s="4" t="s">
        <v>528</v>
      </c>
      <c r="D130" s="48">
        <v>0.4</v>
      </c>
      <c r="E130" s="17">
        <v>2000000</v>
      </c>
      <c r="F130" s="17">
        <v>2000000</v>
      </c>
      <c r="G130" s="17">
        <v>1200000</v>
      </c>
      <c r="H130" s="48">
        <v>0.4</v>
      </c>
      <c r="I130" s="17">
        <v>800000</v>
      </c>
      <c r="J130" s="17"/>
      <c r="K130" s="4"/>
    </row>
    <row r="131" spans="1:11" ht="16.5">
      <c r="A131" s="27"/>
      <c r="B131" s="297" t="s">
        <v>159</v>
      </c>
      <c r="C131" s="297"/>
      <c r="D131" s="297"/>
      <c r="E131" s="23">
        <f>SUM(E121:E130)</f>
        <v>38140000</v>
      </c>
      <c r="F131" s="23">
        <f>SUM(F121:F130)</f>
        <v>38140000</v>
      </c>
      <c r="G131" s="23">
        <f>SUM(G121:G130)</f>
        <v>22165500</v>
      </c>
      <c r="H131" s="23"/>
      <c r="I131" s="23">
        <f>SUM(I121:I130)</f>
        <v>15994500</v>
      </c>
      <c r="J131" s="23">
        <f>SUM(J121:J130)</f>
        <v>0</v>
      </c>
      <c r="K131" s="23"/>
    </row>
    <row r="132" spans="1:11" ht="16.5">
      <c r="A132" s="27"/>
      <c r="B132" s="1"/>
      <c r="C132" s="1"/>
      <c r="D132" s="1"/>
      <c r="E132" s="23"/>
      <c r="F132" s="23"/>
      <c r="G132" s="23"/>
      <c r="H132" s="23"/>
      <c r="I132" s="23"/>
      <c r="J132" s="23"/>
      <c r="K132" s="23"/>
    </row>
    <row r="133" spans="1:11" ht="16.5">
      <c r="A133" s="27"/>
      <c r="B133" s="1"/>
      <c r="C133" s="22" t="s">
        <v>241</v>
      </c>
      <c r="D133" s="22"/>
      <c r="E133" s="23">
        <v>14850000</v>
      </c>
      <c r="F133" s="23"/>
      <c r="G133" s="17"/>
      <c r="H133" s="17"/>
      <c r="I133" s="17"/>
      <c r="J133" s="27"/>
      <c r="K133" s="27"/>
    </row>
    <row r="134" spans="1:11" ht="16.5">
      <c r="A134" s="27"/>
      <c r="B134" s="1"/>
      <c r="C134" s="22" t="s">
        <v>145</v>
      </c>
      <c r="D134" s="22"/>
      <c r="E134" s="23">
        <v>11099500</v>
      </c>
      <c r="F134" s="23"/>
      <c r="G134" s="17"/>
      <c r="H134" s="17"/>
      <c r="I134" s="17"/>
      <c r="J134" s="27"/>
      <c r="K134" s="27"/>
    </row>
    <row r="135" spans="1:11" ht="16.5">
      <c r="A135" s="27"/>
      <c r="B135" s="1"/>
      <c r="C135" s="22" t="s">
        <v>146</v>
      </c>
      <c r="D135" s="22"/>
      <c r="E135" s="23">
        <v>11009500</v>
      </c>
      <c r="F135" s="23"/>
      <c r="G135" s="17"/>
      <c r="H135" s="17"/>
      <c r="I135" s="17"/>
      <c r="J135" s="27"/>
      <c r="K135" s="27"/>
    </row>
    <row r="136" spans="1:11" ht="16.5">
      <c r="A136" s="27"/>
      <c r="B136" s="1"/>
      <c r="C136" s="22" t="s">
        <v>147</v>
      </c>
      <c r="D136" s="22"/>
      <c r="E136" s="23">
        <v>10966000</v>
      </c>
      <c r="F136" s="23"/>
      <c r="G136" s="17"/>
      <c r="H136" s="17"/>
      <c r="I136" s="17"/>
      <c r="J136" s="27"/>
      <c r="K136" s="27"/>
    </row>
    <row r="137" spans="1:11" ht="16.5">
      <c r="A137" s="27"/>
      <c r="B137" s="1"/>
      <c r="C137" s="22" t="s">
        <v>16</v>
      </c>
      <c r="D137" s="22"/>
      <c r="E137" s="23">
        <v>43500</v>
      </c>
      <c r="F137" s="23"/>
      <c r="G137" s="17"/>
      <c r="H137" s="17"/>
      <c r="I137" s="17"/>
      <c r="J137" s="27"/>
      <c r="K137" s="27"/>
    </row>
    <row r="138" spans="1:11" ht="16.5">
      <c r="A138" s="27"/>
      <c r="B138" s="1"/>
      <c r="C138" s="1"/>
      <c r="D138" s="1"/>
      <c r="E138" s="23"/>
      <c r="F138" s="23"/>
      <c r="G138" s="23"/>
      <c r="H138" s="22"/>
      <c r="I138" s="23"/>
      <c r="J138" s="17"/>
      <c r="K138" s="4"/>
    </row>
    <row r="139" spans="1:11" ht="16.5">
      <c r="A139" s="22">
        <v>5.1</v>
      </c>
      <c r="B139" s="289" t="s">
        <v>534</v>
      </c>
      <c r="C139" s="289"/>
      <c r="D139" s="289"/>
      <c r="E139" s="289"/>
      <c r="F139" s="289"/>
      <c r="G139" s="289"/>
      <c r="H139" s="289"/>
      <c r="I139" s="289"/>
      <c r="J139" s="27"/>
      <c r="K139" s="27"/>
    </row>
    <row r="140" spans="1:11" ht="49.5">
      <c r="A140" s="22" t="s">
        <v>132</v>
      </c>
      <c r="B140" s="1" t="s">
        <v>198</v>
      </c>
      <c r="C140" s="1" t="s">
        <v>134</v>
      </c>
      <c r="D140" s="1" t="s">
        <v>154</v>
      </c>
      <c r="E140" s="3" t="s">
        <v>199</v>
      </c>
      <c r="F140" s="3" t="s">
        <v>200</v>
      </c>
      <c r="G140" s="3" t="s">
        <v>156</v>
      </c>
      <c r="H140" s="1" t="s">
        <v>168</v>
      </c>
      <c r="I140" s="3" t="s">
        <v>140</v>
      </c>
      <c r="J140" s="3" t="s">
        <v>175</v>
      </c>
      <c r="K140" s="1" t="s">
        <v>201</v>
      </c>
    </row>
    <row r="141" spans="1:11" ht="94.5">
      <c r="A141" s="27">
        <v>1</v>
      </c>
      <c r="B141" s="4" t="s">
        <v>535</v>
      </c>
      <c r="C141" s="4" t="s">
        <v>536</v>
      </c>
      <c r="D141" s="48">
        <v>1</v>
      </c>
      <c r="E141" s="18">
        <v>1180000</v>
      </c>
      <c r="F141" s="18">
        <v>1180000</v>
      </c>
      <c r="G141" s="18">
        <v>1180000</v>
      </c>
      <c r="H141" s="51">
        <v>1</v>
      </c>
      <c r="I141" s="17">
        <f>F141-G141</f>
        <v>0</v>
      </c>
      <c r="J141" s="50">
        <v>0</v>
      </c>
      <c r="K141" s="4"/>
    </row>
    <row r="142" spans="1:11" ht="126">
      <c r="A142" s="14">
        <v>2</v>
      </c>
      <c r="B142" s="7" t="s">
        <v>202</v>
      </c>
      <c r="C142" s="7" t="s">
        <v>537</v>
      </c>
      <c r="D142" s="65">
        <v>1</v>
      </c>
      <c r="E142" s="16">
        <v>1235000</v>
      </c>
      <c r="F142" s="15">
        <v>1235000</v>
      </c>
      <c r="G142" s="16">
        <v>1235000</v>
      </c>
      <c r="H142" s="53">
        <v>0.7</v>
      </c>
      <c r="I142" s="16">
        <f aca="true" t="shared" si="8" ref="I142:I147">F142-G142</f>
        <v>0</v>
      </c>
      <c r="J142" s="14">
        <v>0</v>
      </c>
      <c r="K142" s="14"/>
    </row>
    <row r="143" spans="1:11" ht="141.75">
      <c r="A143" s="14">
        <v>3</v>
      </c>
      <c r="B143" s="7" t="s">
        <v>203</v>
      </c>
      <c r="C143" s="7" t="s">
        <v>221</v>
      </c>
      <c r="D143" s="65">
        <v>0</v>
      </c>
      <c r="E143" s="16">
        <v>1560000</v>
      </c>
      <c r="F143" s="16">
        <v>0</v>
      </c>
      <c r="G143" s="16">
        <v>0</v>
      </c>
      <c r="H143" s="53">
        <v>0</v>
      </c>
      <c r="I143" s="16">
        <f t="shared" si="8"/>
        <v>0</v>
      </c>
      <c r="J143" s="14">
        <v>0</v>
      </c>
      <c r="K143" s="14"/>
    </row>
    <row r="144" spans="1:11" ht="204.75">
      <c r="A144" s="14">
        <v>4</v>
      </c>
      <c r="B144" s="7" t="s">
        <v>222</v>
      </c>
      <c r="C144" s="7" t="s">
        <v>223</v>
      </c>
      <c r="D144" s="65">
        <v>1</v>
      </c>
      <c r="E144" s="16">
        <v>810000</v>
      </c>
      <c r="F144" s="16">
        <v>810000</v>
      </c>
      <c r="G144" s="16">
        <v>766500</v>
      </c>
      <c r="H144" s="53">
        <v>1</v>
      </c>
      <c r="I144" s="16">
        <f t="shared" si="8"/>
        <v>43500</v>
      </c>
      <c r="J144" s="14">
        <v>0</v>
      </c>
      <c r="K144" s="14"/>
    </row>
    <row r="145" spans="1:11" ht="63">
      <c r="A145" s="14">
        <v>5</v>
      </c>
      <c r="B145" s="7" t="s">
        <v>538</v>
      </c>
      <c r="C145" s="7" t="s">
        <v>169</v>
      </c>
      <c r="D145" s="65">
        <v>1</v>
      </c>
      <c r="E145" s="16">
        <v>1057000</v>
      </c>
      <c r="F145" s="16">
        <v>1057000</v>
      </c>
      <c r="G145" s="16">
        <v>1057000</v>
      </c>
      <c r="H145" s="53">
        <v>1</v>
      </c>
      <c r="I145" s="15">
        <v>0</v>
      </c>
      <c r="J145" s="14">
        <v>0</v>
      </c>
      <c r="K145" s="14"/>
    </row>
    <row r="146" spans="1:11" ht="63">
      <c r="A146" s="14">
        <v>6</v>
      </c>
      <c r="B146" s="4" t="s">
        <v>539</v>
      </c>
      <c r="C146" s="4" t="s">
        <v>537</v>
      </c>
      <c r="D146" s="48">
        <v>1</v>
      </c>
      <c r="E146" s="17">
        <v>1050000</v>
      </c>
      <c r="F146" s="19">
        <v>1050000</v>
      </c>
      <c r="G146" s="17">
        <v>1050000</v>
      </c>
      <c r="H146" s="49">
        <v>1</v>
      </c>
      <c r="I146" s="17">
        <f t="shared" si="8"/>
        <v>0</v>
      </c>
      <c r="J146" s="27"/>
      <c r="K146" s="27"/>
    </row>
    <row r="147" spans="1:11" ht="47.25">
      <c r="A147" s="14">
        <v>7</v>
      </c>
      <c r="B147" s="4" t="s">
        <v>540</v>
      </c>
      <c r="C147" s="4" t="s">
        <v>541</v>
      </c>
      <c r="D147" s="48">
        <v>0</v>
      </c>
      <c r="E147" s="17">
        <v>1250000</v>
      </c>
      <c r="F147" s="19">
        <v>0</v>
      </c>
      <c r="G147" s="19">
        <v>0</v>
      </c>
      <c r="H147" s="51">
        <v>0</v>
      </c>
      <c r="I147" s="17">
        <f t="shared" si="8"/>
        <v>0</v>
      </c>
      <c r="J147" s="27"/>
      <c r="K147" s="27"/>
    </row>
    <row r="148" spans="1:11" ht="31.5">
      <c r="A148" s="14">
        <v>8</v>
      </c>
      <c r="B148" s="4" t="s">
        <v>542</v>
      </c>
      <c r="C148" s="4" t="s">
        <v>169</v>
      </c>
      <c r="D148" s="48">
        <v>1</v>
      </c>
      <c r="E148" s="19">
        <v>2077500</v>
      </c>
      <c r="F148" s="19">
        <v>2077500</v>
      </c>
      <c r="G148" s="19">
        <v>2077500</v>
      </c>
      <c r="H148" s="51">
        <v>1</v>
      </c>
      <c r="I148" s="17"/>
      <c r="J148" s="27"/>
      <c r="K148" s="27"/>
    </row>
    <row r="149" spans="1:11" ht="78.75">
      <c r="A149" s="14">
        <v>9</v>
      </c>
      <c r="B149" s="4" t="s">
        <v>543</v>
      </c>
      <c r="C149" s="4" t="s">
        <v>544</v>
      </c>
      <c r="D149" s="48">
        <v>1</v>
      </c>
      <c r="E149" s="19">
        <v>3600000</v>
      </c>
      <c r="F149" s="19">
        <v>3600000</v>
      </c>
      <c r="G149" s="19">
        <v>3600000</v>
      </c>
      <c r="H149" s="51">
        <v>1</v>
      </c>
      <c r="I149" s="17">
        <v>0</v>
      </c>
      <c r="J149" s="27">
        <v>0</v>
      </c>
      <c r="K149" s="4"/>
    </row>
    <row r="150" spans="1:11" ht="16.5">
      <c r="A150" s="27"/>
      <c r="B150" s="297" t="s">
        <v>162</v>
      </c>
      <c r="C150" s="297"/>
      <c r="D150" s="297"/>
      <c r="E150" s="23">
        <f>SUM(E141:E149)</f>
        <v>13819500</v>
      </c>
      <c r="F150" s="23">
        <f>SUM(F141:F149)</f>
        <v>11009500</v>
      </c>
      <c r="G150" s="23">
        <f>SUM(G141:G149)</f>
        <v>10966000</v>
      </c>
      <c r="H150" s="52"/>
      <c r="I150" s="23">
        <f>SUM(I141:I149)</f>
        <v>43500</v>
      </c>
      <c r="J150" s="27"/>
      <c r="K150" s="27"/>
    </row>
    <row r="151" spans="1:11" ht="16.5">
      <c r="A151" s="27"/>
      <c r="B151" s="297" t="s">
        <v>197</v>
      </c>
      <c r="C151" s="297"/>
      <c r="D151" s="297"/>
      <c r="E151" s="23">
        <f>E150+E131</f>
        <v>51959500</v>
      </c>
      <c r="F151" s="23">
        <f>F150+F131</f>
        <v>49149500</v>
      </c>
      <c r="G151" s="23">
        <f>G150+G131</f>
        <v>33131500</v>
      </c>
      <c r="H151" s="23">
        <f>H150+H131</f>
        <v>0</v>
      </c>
      <c r="I151" s="23">
        <f>I150+I131</f>
        <v>16038000</v>
      </c>
      <c r="J151" s="27"/>
      <c r="K151" s="27"/>
    </row>
    <row r="152" spans="1:11" ht="15.75">
      <c r="A152" s="27"/>
      <c r="B152" s="70"/>
      <c r="C152" s="70"/>
      <c r="D152" s="70"/>
      <c r="E152" s="69"/>
      <c r="F152" s="69"/>
      <c r="G152" s="69"/>
      <c r="H152" s="69"/>
      <c r="I152" s="69"/>
      <c r="J152" s="70"/>
      <c r="K152" s="70"/>
    </row>
    <row r="153" spans="1:11" ht="16.5">
      <c r="A153" s="64">
        <v>6</v>
      </c>
      <c r="B153" s="278" t="s">
        <v>558</v>
      </c>
      <c r="C153" s="279"/>
      <c r="D153" s="280"/>
      <c r="E153" s="301"/>
      <c r="F153" s="301"/>
      <c r="G153" s="11"/>
      <c r="H153" s="11"/>
      <c r="I153" s="11"/>
      <c r="J153" s="7"/>
      <c r="K153" s="7"/>
    </row>
    <row r="154" spans="1:11" ht="16.5">
      <c r="A154" s="7"/>
      <c r="B154" s="105" t="s">
        <v>231</v>
      </c>
      <c r="C154" s="105"/>
      <c r="D154" s="105"/>
      <c r="E154" s="104">
        <v>10142619</v>
      </c>
      <c r="F154" s="11"/>
      <c r="G154" s="11"/>
      <c r="H154" s="11"/>
      <c r="I154" s="11"/>
      <c r="J154" s="7"/>
      <c r="K154" s="7"/>
    </row>
    <row r="155" spans="1:11" ht="16.5">
      <c r="A155" s="7"/>
      <c r="B155" s="302" t="s">
        <v>232</v>
      </c>
      <c r="C155" s="302"/>
      <c r="D155" s="302"/>
      <c r="E155" s="104">
        <v>500000</v>
      </c>
      <c r="F155" s="11"/>
      <c r="G155" s="11"/>
      <c r="H155" s="11"/>
      <c r="I155" s="11"/>
      <c r="J155" s="7"/>
      <c r="K155" s="7"/>
    </row>
    <row r="156" spans="1:11" ht="16.5">
      <c r="A156" s="7"/>
      <c r="B156" s="105" t="s">
        <v>233</v>
      </c>
      <c r="C156" s="105"/>
      <c r="D156" s="105"/>
      <c r="E156" s="104">
        <v>0</v>
      </c>
      <c r="F156" s="11"/>
      <c r="G156" s="11"/>
      <c r="H156" s="11"/>
      <c r="I156" s="11"/>
      <c r="J156" s="7"/>
      <c r="K156" s="7"/>
    </row>
    <row r="157" spans="1:11" ht="16.5">
      <c r="A157" s="7"/>
      <c r="B157" s="105" t="s">
        <v>190</v>
      </c>
      <c r="C157" s="105"/>
      <c r="D157" s="105"/>
      <c r="E157" s="104">
        <v>0</v>
      </c>
      <c r="F157" s="11"/>
      <c r="G157" s="11"/>
      <c r="H157" s="11"/>
      <c r="I157" s="11"/>
      <c r="J157" s="7"/>
      <c r="K157" s="7"/>
    </row>
    <row r="158" spans="1:11" ht="33">
      <c r="A158" s="7"/>
      <c r="B158" s="105" t="s">
        <v>167</v>
      </c>
      <c r="C158" s="105"/>
      <c r="D158" s="105"/>
      <c r="E158" s="104">
        <v>500000</v>
      </c>
      <c r="F158" s="11"/>
      <c r="G158" s="11"/>
      <c r="H158" s="11"/>
      <c r="I158" s="11"/>
      <c r="J158" s="7"/>
      <c r="K158" s="7"/>
    </row>
    <row r="159" spans="1:11" ht="49.5">
      <c r="A159" s="105" t="s">
        <v>132</v>
      </c>
      <c r="B159" s="105" t="s">
        <v>133</v>
      </c>
      <c r="C159" s="105" t="s">
        <v>134</v>
      </c>
      <c r="D159" s="105" t="s">
        <v>154</v>
      </c>
      <c r="E159" s="104" t="s">
        <v>136</v>
      </c>
      <c r="F159" s="104" t="s">
        <v>137</v>
      </c>
      <c r="G159" s="104" t="s">
        <v>138</v>
      </c>
      <c r="H159" s="13" t="s">
        <v>168</v>
      </c>
      <c r="I159" s="104" t="s">
        <v>140</v>
      </c>
      <c r="J159" s="105" t="s">
        <v>141</v>
      </c>
      <c r="K159" s="105" t="s">
        <v>149</v>
      </c>
    </row>
    <row r="160" spans="1:11" ht="236.25">
      <c r="A160" s="7">
        <v>1</v>
      </c>
      <c r="B160" s="7" t="s">
        <v>255</v>
      </c>
      <c r="C160" s="7" t="s">
        <v>80</v>
      </c>
      <c r="D160" s="11">
        <f>F160/E160*100</f>
        <v>4.929693208430683</v>
      </c>
      <c r="E160" s="104">
        <v>10142619</v>
      </c>
      <c r="F160" s="11">
        <v>500000</v>
      </c>
      <c r="G160" s="11">
        <f>F160</f>
        <v>500000</v>
      </c>
      <c r="H160" s="11">
        <v>100</v>
      </c>
      <c r="I160" s="11"/>
      <c r="J160" s="11"/>
      <c r="K160" s="7" t="s">
        <v>256</v>
      </c>
    </row>
    <row r="161" spans="1:11" ht="16.5">
      <c r="A161" s="7"/>
      <c r="B161" s="7"/>
      <c r="C161" s="7"/>
      <c r="D161" s="11"/>
      <c r="E161" s="104"/>
      <c r="F161" s="11"/>
      <c r="G161" s="11"/>
      <c r="H161" s="11"/>
      <c r="I161" s="11"/>
      <c r="J161" s="11"/>
      <c r="K161" s="7"/>
    </row>
    <row r="162" spans="1:11" ht="16.5">
      <c r="A162" s="64">
        <v>7</v>
      </c>
      <c r="B162" s="295" t="s">
        <v>392</v>
      </c>
      <c r="C162" s="295"/>
      <c r="D162" s="295"/>
      <c r="E162" s="295"/>
      <c r="F162" s="295"/>
      <c r="G162" s="11"/>
      <c r="H162" s="11"/>
      <c r="I162" s="11"/>
      <c r="J162" s="7"/>
      <c r="K162" s="7"/>
    </row>
    <row r="163" spans="1:11" ht="16.5">
      <c r="A163" s="7"/>
      <c r="B163" s="105" t="s">
        <v>231</v>
      </c>
      <c r="C163" s="105"/>
      <c r="D163" s="105"/>
      <c r="E163" s="104">
        <v>6857351</v>
      </c>
      <c r="F163" s="11"/>
      <c r="G163" s="11"/>
      <c r="H163" s="11"/>
      <c r="I163" s="11"/>
      <c r="J163" s="7"/>
      <c r="K163" s="7"/>
    </row>
    <row r="164" spans="1:11" ht="16.5">
      <c r="A164" s="7"/>
      <c r="B164" s="302" t="s">
        <v>232</v>
      </c>
      <c r="C164" s="302"/>
      <c r="D164" s="302"/>
      <c r="E164" s="104">
        <f>G169</f>
        <v>944000</v>
      </c>
      <c r="F164" s="11"/>
      <c r="G164" s="11"/>
      <c r="H164" s="11"/>
      <c r="I164" s="11"/>
      <c r="J164" s="7"/>
      <c r="K164" s="7"/>
    </row>
    <row r="165" spans="1:11" ht="16.5">
      <c r="A165" s="7"/>
      <c r="B165" s="105" t="s">
        <v>233</v>
      </c>
      <c r="C165" s="105"/>
      <c r="D165" s="105"/>
      <c r="E165" s="104">
        <v>0</v>
      </c>
      <c r="F165" s="11"/>
      <c r="G165" s="11"/>
      <c r="H165" s="11"/>
      <c r="I165" s="11"/>
      <c r="J165" s="7"/>
      <c r="K165" s="7"/>
    </row>
    <row r="166" spans="1:11" ht="16.5">
      <c r="A166" s="7"/>
      <c r="B166" s="105" t="s">
        <v>190</v>
      </c>
      <c r="C166" s="105"/>
      <c r="D166" s="105"/>
      <c r="E166" s="104">
        <f>E164+E165</f>
        <v>944000</v>
      </c>
      <c r="F166" s="11"/>
      <c r="G166" s="11"/>
      <c r="H166" s="11"/>
      <c r="I166" s="11"/>
      <c r="J166" s="7"/>
      <c r="K166" s="7"/>
    </row>
    <row r="167" spans="1:11" ht="33">
      <c r="A167" s="7"/>
      <c r="B167" s="105" t="s">
        <v>167</v>
      </c>
      <c r="C167" s="105"/>
      <c r="D167" s="105"/>
      <c r="E167" s="104">
        <f>E166</f>
        <v>944000</v>
      </c>
      <c r="F167" s="11"/>
      <c r="G167" s="11"/>
      <c r="H167" s="11"/>
      <c r="I167" s="11"/>
      <c r="J167" s="7"/>
      <c r="K167" s="7"/>
    </row>
    <row r="168" spans="1:11" ht="49.5">
      <c r="A168" s="105" t="s">
        <v>132</v>
      </c>
      <c r="B168" s="105" t="s">
        <v>133</v>
      </c>
      <c r="C168" s="105" t="s">
        <v>134</v>
      </c>
      <c r="D168" s="105" t="s">
        <v>154</v>
      </c>
      <c r="E168" s="104" t="s">
        <v>136</v>
      </c>
      <c r="F168" s="104" t="s">
        <v>137</v>
      </c>
      <c r="G168" s="104" t="s">
        <v>138</v>
      </c>
      <c r="H168" s="13" t="s">
        <v>168</v>
      </c>
      <c r="I168" s="104" t="s">
        <v>140</v>
      </c>
      <c r="J168" s="105" t="s">
        <v>141</v>
      </c>
      <c r="K168" s="105" t="s">
        <v>149</v>
      </c>
    </row>
    <row r="169" spans="1:11" ht="94.5">
      <c r="A169" s="7">
        <v>1</v>
      </c>
      <c r="B169" s="7" t="s">
        <v>393</v>
      </c>
      <c r="C169" s="7" t="s">
        <v>193</v>
      </c>
      <c r="D169" s="12">
        <v>0</v>
      </c>
      <c r="E169" s="104">
        <v>6857351</v>
      </c>
      <c r="F169" s="11">
        <v>944000</v>
      </c>
      <c r="G169" s="11">
        <f>F169</f>
        <v>944000</v>
      </c>
      <c r="H169" s="11">
        <f>G169/E169*100</f>
        <v>13.766248803656106</v>
      </c>
      <c r="I169" s="11">
        <f>F169-G169</f>
        <v>0</v>
      </c>
      <c r="J169" s="11">
        <v>0</v>
      </c>
      <c r="K169" s="7" t="s">
        <v>394</v>
      </c>
    </row>
    <row r="170" spans="1:11" ht="15.75">
      <c r="A170" s="27"/>
      <c r="B170" s="70"/>
      <c r="C170" s="70"/>
      <c r="D170" s="70"/>
      <c r="E170" s="69"/>
      <c r="F170" s="69"/>
      <c r="G170" s="69"/>
      <c r="H170" s="69"/>
      <c r="I170" s="69"/>
      <c r="J170" s="70"/>
      <c r="K170" s="70"/>
    </row>
    <row r="171" spans="1:11" ht="16.5">
      <c r="A171" s="21">
        <v>8</v>
      </c>
      <c r="B171" s="303" t="s">
        <v>257</v>
      </c>
      <c r="C171" s="303"/>
      <c r="D171" s="303"/>
      <c r="E171" s="69"/>
      <c r="F171" s="69"/>
      <c r="G171" s="69"/>
      <c r="H171" s="69"/>
      <c r="I171" s="69"/>
      <c r="J171" s="70"/>
      <c r="K171" s="70"/>
    </row>
    <row r="172" spans="1:11" ht="16.5">
      <c r="A172" s="105"/>
      <c r="B172" s="105" t="s">
        <v>254</v>
      </c>
      <c r="C172" s="105"/>
      <c r="D172" s="105"/>
      <c r="E172" s="69"/>
      <c r="F172" s="69"/>
      <c r="G172" s="69"/>
      <c r="H172" s="11"/>
      <c r="I172" s="11"/>
      <c r="J172" s="7"/>
      <c r="K172" s="7"/>
    </row>
    <row r="173" spans="1:11" ht="16.5">
      <c r="A173" s="7"/>
      <c r="B173" s="105" t="s">
        <v>231</v>
      </c>
      <c r="C173" s="105"/>
      <c r="D173" s="105"/>
      <c r="E173" s="104">
        <v>43200000</v>
      </c>
      <c r="F173" s="11"/>
      <c r="G173" s="11"/>
      <c r="H173" s="11"/>
      <c r="I173" s="11"/>
      <c r="J173" s="7"/>
      <c r="K173" s="7"/>
    </row>
    <row r="174" spans="1:11" ht="16.5">
      <c r="A174" s="7"/>
      <c r="B174" s="302" t="s">
        <v>232</v>
      </c>
      <c r="C174" s="302"/>
      <c r="D174" s="302"/>
      <c r="E174" s="104">
        <v>0</v>
      </c>
      <c r="F174" s="11"/>
      <c r="G174" s="11"/>
      <c r="H174" s="11"/>
      <c r="I174" s="11"/>
      <c r="J174" s="7"/>
      <c r="K174" s="7"/>
    </row>
    <row r="175" spans="1:11" ht="16.5">
      <c r="A175" s="7"/>
      <c r="B175" s="105" t="s">
        <v>233</v>
      </c>
      <c r="C175" s="105"/>
      <c r="D175" s="105"/>
      <c r="E175" s="104">
        <v>17200000</v>
      </c>
      <c r="F175" s="11"/>
      <c r="G175" s="11"/>
      <c r="H175" s="11"/>
      <c r="I175" s="11"/>
      <c r="J175" s="7"/>
      <c r="K175" s="7"/>
    </row>
    <row r="176" spans="1:11" ht="16.5">
      <c r="A176" s="7"/>
      <c r="B176" s="105" t="s">
        <v>190</v>
      </c>
      <c r="C176" s="105"/>
      <c r="D176" s="105"/>
      <c r="E176" s="104">
        <f>E175+E174</f>
        <v>17200000</v>
      </c>
      <c r="F176" s="11"/>
      <c r="G176" s="11"/>
      <c r="H176" s="11"/>
      <c r="I176" s="11"/>
      <c r="J176" s="7"/>
      <c r="K176" s="7"/>
    </row>
    <row r="177" spans="1:11" ht="33">
      <c r="A177" s="7"/>
      <c r="B177" s="105" t="s">
        <v>167</v>
      </c>
      <c r="C177" s="105"/>
      <c r="D177" s="105"/>
      <c r="E177" s="104">
        <v>362000</v>
      </c>
      <c r="F177" s="11"/>
      <c r="G177" s="11"/>
      <c r="H177" s="11"/>
      <c r="I177" s="11"/>
      <c r="J177" s="7"/>
      <c r="K177" s="7"/>
    </row>
    <row r="178" spans="1:11" ht="16.5">
      <c r="A178" s="7"/>
      <c r="B178" s="302" t="s">
        <v>81</v>
      </c>
      <c r="C178" s="302"/>
      <c r="D178" s="302"/>
      <c r="E178" s="104">
        <f>E176-E177</f>
        <v>16838000</v>
      </c>
      <c r="F178" s="11"/>
      <c r="G178" s="11"/>
      <c r="H178" s="11"/>
      <c r="I178" s="11"/>
      <c r="J178" s="7"/>
      <c r="K178" s="7"/>
    </row>
    <row r="179" spans="1:11" ht="49.5">
      <c r="A179" s="105" t="s">
        <v>132</v>
      </c>
      <c r="B179" s="105" t="s">
        <v>133</v>
      </c>
      <c r="C179" s="105" t="s">
        <v>134</v>
      </c>
      <c r="D179" s="105" t="s">
        <v>154</v>
      </c>
      <c r="E179" s="104" t="s">
        <v>136</v>
      </c>
      <c r="F179" s="104" t="s">
        <v>137</v>
      </c>
      <c r="G179" s="104" t="s">
        <v>138</v>
      </c>
      <c r="H179" s="13" t="s">
        <v>168</v>
      </c>
      <c r="I179" s="104" t="s">
        <v>140</v>
      </c>
      <c r="J179" s="105" t="s">
        <v>141</v>
      </c>
      <c r="K179" s="105" t="s">
        <v>149</v>
      </c>
    </row>
    <row r="180" spans="1:11" ht="204.75">
      <c r="A180" s="7">
        <v>1</v>
      </c>
      <c r="B180" s="7" t="s">
        <v>258</v>
      </c>
      <c r="C180" s="7" t="s">
        <v>259</v>
      </c>
      <c r="D180" s="11">
        <v>2</v>
      </c>
      <c r="E180" s="11">
        <v>43200000</v>
      </c>
      <c r="F180" s="11">
        <v>17200000</v>
      </c>
      <c r="G180" s="11">
        <v>362000</v>
      </c>
      <c r="H180" s="11">
        <f>(G180/F180)*100</f>
        <v>2.104651162790698</v>
      </c>
      <c r="I180" s="11">
        <f>F180-G180</f>
        <v>16838000</v>
      </c>
      <c r="J180" s="11">
        <v>0</v>
      </c>
      <c r="K180" s="7" t="s">
        <v>256</v>
      </c>
    </row>
    <row r="181" spans="1:11" ht="16.5">
      <c r="A181" s="27"/>
      <c r="B181" s="299" t="s">
        <v>159</v>
      </c>
      <c r="C181" s="300"/>
      <c r="D181" s="68"/>
      <c r="E181" s="71">
        <f aca="true" t="shared" si="9" ref="E181:J181">SUM(E180)</f>
        <v>43200000</v>
      </c>
      <c r="F181" s="71">
        <f t="shared" si="9"/>
        <v>17200000</v>
      </c>
      <c r="G181" s="71">
        <f t="shared" si="9"/>
        <v>362000</v>
      </c>
      <c r="H181" s="71">
        <f t="shared" si="9"/>
        <v>2.104651162790698</v>
      </c>
      <c r="I181" s="71">
        <f t="shared" si="9"/>
        <v>16838000</v>
      </c>
      <c r="J181" s="71">
        <f t="shared" si="9"/>
        <v>0</v>
      </c>
      <c r="K181" s="68"/>
    </row>
    <row r="182" spans="1:11" ht="16.5">
      <c r="A182" s="107"/>
      <c r="B182" s="281" t="s">
        <v>559</v>
      </c>
      <c r="C182" s="281"/>
      <c r="D182" s="281"/>
      <c r="E182" s="108">
        <f aca="true" t="shared" si="10" ref="E182:J182">E181+E169+E160+E151+E110+E91+E74+E52+E27+E16</f>
        <v>1041420391.1700001</v>
      </c>
      <c r="F182" s="108">
        <f t="shared" si="10"/>
        <v>659173595.1700001</v>
      </c>
      <c r="G182" s="108">
        <f t="shared" si="10"/>
        <v>415665526.88</v>
      </c>
      <c r="H182" s="108">
        <f t="shared" si="10"/>
        <v>176.6389443892955</v>
      </c>
      <c r="I182" s="108">
        <f t="shared" si="10"/>
        <v>243528068.29</v>
      </c>
      <c r="J182" s="108">
        <f t="shared" si="10"/>
        <v>0</v>
      </c>
      <c r="K182" s="107"/>
    </row>
  </sheetData>
  <sheetProtection/>
  <mergeCells count="45">
    <mergeCell ref="B181:C181"/>
    <mergeCell ref="B139:I139"/>
    <mergeCell ref="B150:D150"/>
    <mergeCell ref="B151:D151"/>
    <mergeCell ref="E153:F153"/>
    <mergeCell ref="B155:D155"/>
    <mergeCell ref="B164:D164"/>
    <mergeCell ref="B171:D171"/>
    <mergeCell ref="B174:D174"/>
    <mergeCell ref="B178:D178"/>
    <mergeCell ref="B76:F76"/>
    <mergeCell ref="B162:F162"/>
    <mergeCell ref="B113:K113"/>
    <mergeCell ref="B114:K114"/>
    <mergeCell ref="B131:D131"/>
    <mergeCell ref="A93:K93"/>
    <mergeCell ref="B110:D110"/>
    <mergeCell ref="A59:C59"/>
    <mergeCell ref="A60:C60"/>
    <mergeCell ref="A61:C61"/>
    <mergeCell ref="A62:C62"/>
    <mergeCell ref="A55:E55"/>
    <mergeCell ref="A56:C56"/>
    <mergeCell ref="A57:C57"/>
    <mergeCell ref="A58:C58"/>
    <mergeCell ref="B30:E30"/>
    <mergeCell ref="A87:K87"/>
    <mergeCell ref="B43:D43"/>
    <mergeCell ref="B44:D44"/>
    <mergeCell ref="B45:C45"/>
    <mergeCell ref="D45:E45"/>
    <mergeCell ref="A66:K66"/>
    <mergeCell ref="B75:K75"/>
    <mergeCell ref="B52:C52"/>
    <mergeCell ref="B54:D54"/>
    <mergeCell ref="A1:K1"/>
    <mergeCell ref="B153:D153"/>
    <mergeCell ref="B182:D182"/>
    <mergeCell ref="B40:F40"/>
    <mergeCell ref="B41:C41"/>
    <mergeCell ref="D41:E41"/>
    <mergeCell ref="B42:C42"/>
    <mergeCell ref="D42:E42"/>
    <mergeCell ref="B46:C46"/>
    <mergeCell ref="D46:E46"/>
  </mergeCells>
  <printOptions/>
  <pageMargins left="0.7" right="0.7" top="0.75" bottom="0.75" header="0.3" footer="0.3"/>
  <pageSetup firstPageNumber="1" useFirstPageNumber="1" horizontalDpi="600" verticalDpi="600" orientation="landscape" scale="65"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L358"/>
  <sheetViews>
    <sheetView zoomScale="70" zoomScaleNormal="70" zoomScalePageLayoutView="0" workbookViewId="0" topLeftCell="A1">
      <selection activeCell="G117" sqref="G117"/>
    </sheetView>
  </sheetViews>
  <sheetFormatPr defaultColWidth="9.140625" defaultRowHeight="15"/>
  <cols>
    <col min="1" max="1" width="5.8515625" style="145" customWidth="1"/>
    <col min="2" max="2" width="26.140625" style="130" customWidth="1"/>
    <col min="3" max="3" width="21.57421875" style="130" customWidth="1"/>
    <col min="4" max="4" width="16.7109375" style="130" customWidth="1"/>
    <col min="5" max="5" width="22.140625" style="160" customWidth="1"/>
    <col min="6" max="6" width="20.8515625" style="160" customWidth="1"/>
    <col min="7" max="7" width="22.8515625" style="160" customWidth="1"/>
    <col min="8" max="8" width="9.8515625" style="160" customWidth="1"/>
    <col min="9" max="9" width="19.7109375" style="160" customWidth="1"/>
    <col min="10" max="10" width="18.8515625" style="130" customWidth="1"/>
    <col min="11" max="11" width="17.57421875" style="130" customWidth="1"/>
    <col min="12" max="16384" width="9.140625" style="130" customWidth="1"/>
  </cols>
  <sheetData>
    <row r="1" spans="1:11" ht="40.5" customHeight="1">
      <c r="A1" s="307" t="s">
        <v>112</v>
      </c>
      <c r="B1" s="307"/>
      <c r="C1" s="307"/>
      <c r="D1" s="307"/>
      <c r="E1" s="307"/>
      <c r="F1" s="307"/>
      <c r="G1" s="307"/>
      <c r="H1" s="307"/>
      <c r="I1" s="307"/>
      <c r="J1" s="307"/>
      <c r="K1" s="307"/>
    </row>
    <row r="2" spans="1:11" ht="16.5">
      <c r="A2" s="21">
        <v>1</v>
      </c>
      <c r="B2" s="297" t="s">
        <v>225</v>
      </c>
      <c r="C2" s="297"/>
      <c r="D2" s="22"/>
      <c r="E2" s="23"/>
      <c r="F2" s="23"/>
      <c r="G2" s="23"/>
      <c r="H2" s="23"/>
      <c r="I2" s="23"/>
      <c r="J2" s="22"/>
      <c r="K2" s="22"/>
    </row>
    <row r="3" spans="1:11" ht="16.5">
      <c r="A3" s="22"/>
      <c r="B3" s="289" t="s">
        <v>226</v>
      </c>
      <c r="C3" s="289"/>
      <c r="D3" s="289"/>
      <c r="E3" s="289"/>
      <c r="F3" s="23">
        <v>70000000</v>
      </c>
      <c r="G3" s="23"/>
      <c r="H3" s="23"/>
      <c r="I3" s="23"/>
      <c r="J3" s="22"/>
      <c r="K3" s="22"/>
    </row>
    <row r="4" spans="1:11" ht="16.5">
      <c r="A4" s="22"/>
      <c r="B4" s="289" t="s">
        <v>227</v>
      </c>
      <c r="C4" s="289"/>
      <c r="D4" s="289"/>
      <c r="E4" s="289"/>
      <c r="F4" s="23"/>
      <c r="G4" s="23"/>
      <c r="H4" s="23"/>
      <c r="I4" s="23"/>
      <c r="J4" s="22"/>
      <c r="K4" s="22"/>
    </row>
    <row r="5" spans="1:11" ht="16.5">
      <c r="A5" s="22"/>
      <c r="B5" s="289" t="s">
        <v>131</v>
      </c>
      <c r="C5" s="289"/>
      <c r="D5" s="289"/>
      <c r="E5" s="289"/>
      <c r="F5" s="23"/>
      <c r="G5" s="23"/>
      <c r="H5" s="23"/>
      <c r="I5" s="23"/>
      <c r="J5" s="22"/>
      <c r="K5" s="22"/>
    </row>
    <row r="6" spans="1:11" ht="16.5">
      <c r="A6" s="22"/>
      <c r="B6" s="289" t="s">
        <v>619</v>
      </c>
      <c r="C6" s="289"/>
      <c r="D6" s="289"/>
      <c r="E6" s="289"/>
      <c r="F6" s="23">
        <v>0</v>
      </c>
      <c r="G6" s="23"/>
      <c r="H6" s="23"/>
      <c r="I6" s="23"/>
      <c r="J6" s="22"/>
      <c r="K6" s="22"/>
    </row>
    <row r="7" spans="1:11" ht="66">
      <c r="A7" s="1" t="s">
        <v>132</v>
      </c>
      <c r="B7" s="1" t="s">
        <v>133</v>
      </c>
      <c r="C7" s="1" t="s">
        <v>134</v>
      </c>
      <c r="D7" s="1" t="s">
        <v>135</v>
      </c>
      <c r="E7" s="3" t="s">
        <v>136</v>
      </c>
      <c r="F7" s="3" t="s">
        <v>137</v>
      </c>
      <c r="G7" s="3" t="s">
        <v>138</v>
      </c>
      <c r="H7" s="3" t="s">
        <v>139</v>
      </c>
      <c r="I7" s="3" t="s">
        <v>140</v>
      </c>
      <c r="J7" s="1" t="s">
        <v>141</v>
      </c>
      <c r="K7" s="1" t="s">
        <v>142</v>
      </c>
    </row>
    <row r="8" spans="1:11" ht="16.5">
      <c r="A8" s="1"/>
      <c r="B8" s="370" t="s">
        <v>475</v>
      </c>
      <c r="C8" s="375"/>
      <c r="D8" s="375"/>
      <c r="E8" s="375"/>
      <c r="F8" s="375"/>
      <c r="G8" s="375"/>
      <c r="H8" s="375"/>
      <c r="I8" s="375"/>
      <c r="J8" s="375"/>
      <c r="K8" s="371"/>
    </row>
    <row r="9" spans="1:11" ht="78.75">
      <c r="A9" s="4">
        <v>1</v>
      </c>
      <c r="B9" s="24" t="s">
        <v>228</v>
      </c>
      <c r="C9" s="4" t="s">
        <v>60</v>
      </c>
      <c r="D9" s="4">
        <v>0</v>
      </c>
      <c r="E9" s="5">
        <v>50000000</v>
      </c>
      <c r="F9" s="5">
        <v>16000000</v>
      </c>
      <c r="G9" s="5">
        <v>16000000</v>
      </c>
      <c r="H9" s="25">
        <v>100</v>
      </c>
      <c r="I9" s="5">
        <v>0</v>
      </c>
      <c r="J9" s="5">
        <v>0</v>
      </c>
      <c r="K9" s="4" t="s">
        <v>61</v>
      </c>
    </row>
    <row r="10" spans="1:11" ht="63">
      <c r="A10" s="4">
        <v>2</v>
      </c>
      <c r="B10" s="24" t="s">
        <v>229</v>
      </c>
      <c r="C10" s="4" t="s">
        <v>143</v>
      </c>
      <c r="D10" s="4">
        <v>0</v>
      </c>
      <c r="E10" s="5">
        <v>20000000</v>
      </c>
      <c r="F10" s="5">
        <v>0</v>
      </c>
      <c r="G10" s="5">
        <v>0</v>
      </c>
      <c r="H10" s="5">
        <v>0</v>
      </c>
      <c r="I10" s="5">
        <v>0</v>
      </c>
      <c r="J10" s="26">
        <v>0</v>
      </c>
      <c r="K10" s="4" t="s">
        <v>230</v>
      </c>
    </row>
    <row r="11" spans="1:11" ht="16.5">
      <c r="A11" s="4"/>
      <c r="B11" s="1" t="s">
        <v>144</v>
      </c>
      <c r="C11" s="1"/>
      <c r="D11" s="1"/>
      <c r="E11" s="3">
        <f aca="true" t="shared" si="0" ref="E11:J11">SUM(E9:E10)</f>
        <v>70000000</v>
      </c>
      <c r="F11" s="3">
        <f t="shared" si="0"/>
        <v>16000000</v>
      </c>
      <c r="G11" s="3">
        <f t="shared" si="0"/>
        <v>16000000</v>
      </c>
      <c r="H11" s="3">
        <f t="shared" si="0"/>
        <v>100</v>
      </c>
      <c r="I11" s="3">
        <f t="shared" si="0"/>
        <v>0</v>
      </c>
      <c r="J11" s="3">
        <f t="shared" si="0"/>
        <v>0</v>
      </c>
      <c r="K11" s="4"/>
    </row>
    <row r="12" spans="1:11" ht="15.75">
      <c r="A12" s="27"/>
      <c r="B12" s="27"/>
      <c r="C12" s="27"/>
      <c r="D12" s="27"/>
      <c r="E12" s="17"/>
      <c r="F12" s="17"/>
      <c r="G12" s="17"/>
      <c r="H12" s="17"/>
      <c r="I12" s="17"/>
      <c r="J12" s="27"/>
      <c r="K12" s="27"/>
    </row>
    <row r="13" spans="1:11" ht="16.5">
      <c r="A13" s="1">
        <v>2</v>
      </c>
      <c r="B13" s="289" t="s">
        <v>240</v>
      </c>
      <c r="C13" s="289"/>
      <c r="D13" s="289"/>
      <c r="E13" s="289"/>
      <c r="F13" s="17"/>
      <c r="G13" s="17"/>
      <c r="H13" s="17"/>
      <c r="I13" s="17"/>
      <c r="J13" s="27"/>
      <c r="K13" s="27"/>
    </row>
    <row r="14" spans="1:11" ht="16.5">
      <c r="A14" s="1"/>
      <c r="B14" s="22" t="s">
        <v>241</v>
      </c>
      <c r="C14" s="22"/>
      <c r="D14" s="22"/>
      <c r="E14" s="23">
        <v>80000000</v>
      </c>
      <c r="F14" s="23">
        <v>0</v>
      </c>
      <c r="G14" s="17"/>
      <c r="H14" s="17"/>
      <c r="I14" s="17"/>
      <c r="J14" s="27"/>
      <c r="K14" s="27"/>
    </row>
    <row r="15" spans="1:11" ht="16.5">
      <c r="A15" s="1"/>
      <c r="B15" s="22" t="s">
        <v>251</v>
      </c>
      <c r="C15" s="22"/>
      <c r="D15" s="22"/>
      <c r="E15" s="23">
        <v>0</v>
      </c>
      <c r="F15" s="23"/>
      <c r="G15" s="17"/>
      <c r="H15" s="17"/>
      <c r="I15" s="17"/>
      <c r="J15" s="27"/>
      <c r="K15" s="27"/>
    </row>
    <row r="16" spans="1:11" ht="16.5">
      <c r="A16" s="1"/>
      <c r="B16" s="22" t="s">
        <v>252</v>
      </c>
      <c r="C16" s="22"/>
      <c r="D16" s="22"/>
      <c r="E16" s="23">
        <v>0</v>
      </c>
      <c r="F16" s="23"/>
      <c r="G16" s="17"/>
      <c r="H16" s="17"/>
      <c r="I16" s="17"/>
      <c r="J16" s="27"/>
      <c r="K16" s="27"/>
    </row>
    <row r="17" spans="1:11" ht="16.5">
      <c r="A17" s="1"/>
      <c r="B17" s="22" t="s">
        <v>146</v>
      </c>
      <c r="C17" s="22"/>
      <c r="D17" s="22"/>
      <c r="E17" s="23">
        <f>E15+E16</f>
        <v>0</v>
      </c>
      <c r="F17" s="17"/>
      <c r="G17" s="17"/>
      <c r="H17" s="17"/>
      <c r="I17" s="17"/>
      <c r="J17" s="27"/>
      <c r="K17" s="27"/>
    </row>
    <row r="18" spans="1:11" ht="16.5">
      <c r="A18" s="1"/>
      <c r="B18" s="22" t="s">
        <v>147</v>
      </c>
      <c r="C18" s="22"/>
      <c r="D18" s="22"/>
      <c r="E18" s="23">
        <v>0</v>
      </c>
      <c r="F18" s="17"/>
      <c r="G18" s="17"/>
      <c r="H18" s="17"/>
      <c r="I18" s="17"/>
      <c r="J18" s="27"/>
      <c r="K18" s="27"/>
    </row>
    <row r="19" spans="1:11" ht="16.5">
      <c r="A19" s="1"/>
      <c r="B19" s="297" t="s">
        <v>597</v>
      </c>
      <c r="C19" s="297"/>
      <c r="D19" s="297"/>
      <c r="E19" s="23">
        <f>E17-E18</f>
        <v>0</v>
      </c>
      <c r="F19" s="17"/>
      <c r="G19" s="17"/>
      <c r="H19" s="17"/>
      <c r="I19" s="17"/>
      <c r="J19" s="27"/>
      <c r="K19" s="27"/>
    </row>
    <row r="20" spans="1:11" ht="66">
      <c r="A20" s="1" t="s">
        <v>132</v>
      </c>
      <c r="B20" s="1" t="s">
        <v>133</v>
      </c>
      <c r="C20" s="1" t="s">
        <v>134</v>
      </c>
      <c r="D20" s="1" t="s">
        <v>135</v>
      </c>
      <c r="E20" s="3" t="s">
        <v>136</v>
      </c>
      <c r="F20" s="3" t="s">
        <v>137</v>
      </c>
      <c r="G20" s="3" t="s">
        <v>138</v>
      </c>
      <c r="H20" s="3" t="s">
        <v>139</v>
      </c>
      <c r="I20" s="3" t="s">
        <v>140</v>
      </c>
      <c r="J20" s="28" t="s">
        <v>148</v>
      </c>
      <c r="K20" s="1" t="s">
        <v>149</v>
      </c>
    </row>
    <row r="21" spans="1:11" ht="47.25">
      <c r="A21" s="27">
        <v>1</v>
      </c>
      <c r="B21" s="4" t="s">
        <v>242</v>
      </c>
      <c r="C21" s="4" t="s">
        <v>253</v>
      </c>
      <c r="D21" s="54">
        <v>0</v>
      </c>
      <c r="E21" s="5">
        <v>50000000</v>
      </c>
      <c r="F21" s="5">
        <v>0</v>
      </c>
      <c r="G21" s="5">
        <v>0</v>
      </c>
      <c r="H21" s="54">
        <v>0</v>
      </c>
      <c r="I21" s="17">
        <v>0</v>
      </c>
      <c r="J21" s="17">
        <v>0</v>
      </c>
      <c r="K21" s="4" t="s">
        <v>249</v>
      </c>
    </row>
    <row r="22" spans="1:11" ht="47.25">
      <c r="A22" s="27">
        <v>2</v>
      </c>
      <c r="B22" s="4" t="s">
        <v>250</v>
      </c>
      <c r="C22" s="4" t="s">
        <v>253</v>
      </c>
      <c r="D22" s="54">
        <v>0</v>
      </c>
      <c r="E22" s="5">
        <v>30000000</v>
      </c>
      <c r="F22" s="5">
        <v>0</v>
      </c>
      <c r="G22" s="5">
        <v>0</v>
      </c>
      <c r="H22" s="54">
        <v>0</v>
      </c>
      <c r="I22" s="17">
        <v>0</v>
      </c>
      <c r="J22" s="17">
        <v>0</v>
      </c>
      <c r="K22" s="4" t="s">
        <v>249</v>
      </c>
    </row>
    <row r="23" spans="1:11" ht="16.5">
      <c r="A23" s="22"/>
      <c r="B23" s="1" t="s">
        <v>150</v>
      </c>
      <c r="C23" s="22"/>
      <c r="D23" s="22"/>
      <c r="E23" s="3">
        <f>SUM(E21:E22)</f>
        <v>80000000</v>
      </c>
      <c r="F23" s="3">
        <f>SUM(F21)</f>
        <v>0</v>
      </c>
      <c r="G23" s="23"/>
      <c r="H23" s="23"/>
      <c r="I23" s="23">
        <f>G21</f>
        <v>0</v>
      </c>
      <c r="J23" s="23"/>
      <c r="K23" s="22"/>
    </row>
    <row r="24" spans="1:11" ht="15.75">
      <c r="A24" s="27"/>
      <c r="B24" s="70"/>
      <c r="C24" s="70"/>
      <c r="D24" s="70"/>
      <c r="E24" s="17"/>
      <c r="F24" s="17"/>
      <c r="G24" s="17"/>
      <c r="H24" s="17"/>
      <c r="I24" s="17"/>
      <c r="J24" s="27"/>
      <c r="K24" s="27"/>
    </row>
    <row r="25" spans="1:11" ht="16.5">
      <c r="A25" s="289"/>
      <c r="B25" s="289"/>
      <c r="C25" s="289"/>
      <c r="D25" s="289"/>
      <c r="E25" s="289"/>
      <c r="F25" s="289"/>
      <c r="G25" s="289"/>
      <c r="H25" s="289"/>
      <c r="I25" s="289"/>
      <c r="J25" s="289"/>
      <c r="K25" s="289"/>
    </row>
    <row r="26" spans="1:11" ht="16.5">
      <c r="A26" s="289" t="s">
        <v>111</v>
      </c>
      <c r="B26" s="289"/>
      <c r="C26" s="289"/>
      <c r="D26" s="289"/>
      <c r="E26" s="289"/>
      <c r="F26" s="289"/>
      <c r="G26" s="289"/>
      <c r="H26" s="289"/>
      <c r="I26" s="289"/>
      <c r="J26" s="289"/>
      <c r="K26" s="289"/>
    </row>
    <row r="27" spans="1:11" ht="16.5">
      <c r="A27" s="22"/>
      <c r="B27" s="1" t="s">
        <v>472</v>
      </c>
      <c r="C27" s="27"/>
      <c r="D27" s="161"/>
      <c r="E27" s="162">
        <f>E38</f>
        <v>328542516.08</v>
      </c>
      <c r="F27" s="95"/>
      <c r="G27" s="22"/>
      <c r="H27" s="22"/>
      <c r="I27" s="95"/>
      <c r="J27" s="22"/>
      <c r="K27" s="22"/>
    </row>
    <row r="28" spans="1:11" ht="16.5">
      <c r="A28" s="22"/>
      <c r="B28" s="22" t="s">
        <v>473</v>
      </c>
      <c r="C28" s="27"/>
      <c r="D28" s="161"/>
      <c r="E28" s="95">
        <f>E27</f>
        <v>328542516.08</v>
      </c>
      <c r="F28" s="95"/>
      <c r="G28" s="22"/>
      <c r="H28" s="22"/>
      <c r="I28" s="95"/>
      <c r="J28" s="22"/>
      <c r="K28" s="22"/>
    </row>
    <row r="29" spans="1:11" s="131" customFormat="1" ht="16.5">
      <c r="A29" s="22"/>
      <c r="B29" s="22" t="s">
        <v>474</v>
      </c>
      <c r="C29" s="27"/>
      <c r="D29" s="161"/>
      <c r="E29" s="162">
        <f>G38</f>
        <v>115576262.27000001</v>
      </c>
      <c r="F29" s="95"/>
      <c r="G29" s="22"/>
      <c r="H29" s="22"/>
      <c r="I29" s="95"/>
      <c r="J29" s="22"/>
      <c r="K29" s="22"/>
    </row>
    <row r="30" spans="1:11" s="131" customFormat="1" ht="16.5">
      <c r="A30" s="22"/>
      <c r="B30" s="22" t="s">
        <v>36</v>
      </c>
      <c r="C30" s="27"/>
      <c r="D30" s="55"/>
      <c r="E30" s="162">
        <f>E28-E29</f>
        <v>212966253.80999997</v>
      </c>
      <c r="F30" s="95"/>
      <c r="G30" s="22"/>
      <c r="H30" s="22"/>
      <c r="I30" s="95"/>
      <c r="J30" s="22"/>
      <c r="K30" s="22"/>
    </row>
    <row r="31" spans="1:11" s="131" customFormat="1" ht="16.5">
      <c r="A31" s="22"/>
      <c r="B31" s="22" t="s">
        <v>475</v>
      </c>
      <c r="C31" s="27"/>
      <c r="D31" s="55"/>
      <c r="E31" s="162"/>
      <c r="F31" s="95"/>
      <c r="G31" s="22"/>
      <c r="H31" s="22"/>
      <c r="I31" s="95"/>
      <c r="J31" s="22"/>
      <c r="K31" s="22"/>
    </row>
    <row r="32" spans="1:11" s="131" customFormat="1" ht="66">
      <c r="A32" s="37" t="s">
        <v>163</v>
      </c>
      <c r="B32" s="37" t="s">
        <v>164</v>
      </c>
      <c r="C32" s="37" t="s">
        <v>134</v>
      </c>
      <c r="D32" s="37" t="s">
        <v>165</v>
      </c>
      <c r="E32" s="37" t="s">
        <v>136</v>
      </c>
      <c r="F32" s="37" t="s">
        <v>137</v>
      </c>
      <c r="G32" s="44" t="s">
        <v>138</v>
      </c>
      <c r="H32" s="44" t="s">
        <v>139</v>
      </c>
      <c r="I32" s="44" t="s">
        <v>140</v>
      </c>
      <c r="J32" s="44" t="s">
        <v>148</v>
      </c>
      <c r="K32" s="37" t="s">
        <v>149</v>
      </c>
    </row>
    <row r="33" spans="1:11" s="131" customFormat="1" ht="63">
      <c r="A33" s="27">
        <v>1</v>
      </c>
      <c r="B33" s="4" t="s">
        <v>214</v>
      </c>
      <c r="C33" s="4" t="s">
        <v>63</v>
      </c>
      <c r="D33" s="55">
        <v>91.15</v>
      </c>
      <c r="E33" s="58">
        <v>58024490.68</v>
      </c>
      <c r="F33" s="55">
        <f>E33</f>
        <v>58024490.68</v>
      </c>
      <c r="G33" s="55">
        <f>F33-I33</f>
        <v>52891490.68</v>
      </c>
      <c r="H33" s="55">
        <f>G33/F33*100</f>
        <v>91.15373536269703</v>
      </c>
      <c r="I33" s="56">
        <v>5133000</v>
      </c>
      <c r="J33" s="56"/>
      <c r="K33" s="4" t="s">
        <v>180</v>
      </c>
    </row>
    <row r="34" spans="1:11" ht="78.75">
      <c r="A34" s="27">
        <v>2</v>
      </c>
      <c r="B34" s="4" t="s">
        <v>207</v>
      </c>
      <c r="C34" s="4" t="s">
        <v>64</v>
      </c>
      <c r="D34" s="55">
        <v>58.99</v>
      </c>
      <c r="E34" s="56">
        <v>63993443.59</v>
      </c>
      <c r="F34" s="55">
        <f>E34</f>
        <v>63993443.59</v>
      </c>
      <c r="G34" s="55">
        <f>F34-I34</f>
        <v>59264771.59</v>
      </c>
      <c r="H34" s="55">
        <f>G34/F34*100</f>
        <v>92.61069301052753</v>
      </c>
      <c r="I34" s="56">
        <v>4728672</v>
      </c>
      <c r="J34" s="56"/>
      <c r="K34" s="4" t="s">
        <v>64</v>
      </c>
    </row>
    <row r="35" spans="1:11" ht="63">
      <c r="A35" s="27">
        <v>3</v>
      </c>
      <c r="B35" s="4" t="s">
        <v>484</v>
      </c>
      <c r="C35" s="4" t="s">
        <v>65</v>
      </c>
      <c r="D35" s="55">
        <f>H35</f>
        <v>1.7214089478398558</v>
      </c>
      <c r="E35" s="56">
        <v>73195855.15</v>
      </c>
      <c r="F35" s="55">
        <f>E35</f>
        <v>73195855.15</v>
      </c>
      <c r="G35" s="56">
        <f>570000+690000</f>
        <v>1260000</v>
      </c>
      <c r="H35" s="55">
        <f>G35/F35*100</f>
        <v>1.7214089478398558</v>
      </c>
      <c r="I35" s="17">
        <f>F35-G35</f>
        <v>71935855.15</v>
      </c>
      <c r="J35" s="56"/>
      <c r="K35" s="4" t="s">
        <v>180</v>
      </c>
    </row>
    <row r="36" spans="1:11" ht="78.75">
      <c r="A36" s="27">
        <v>4</v>
      </c>
      <c r="B36" s="4" t="s">
        <v>485</v>
      </c>
      <c r="C36" s="4" t="s">
        <v>65</v>
      </c>
      <c r="D36" s="55">
        <f>H36</f>
        <v>1.455513505698499</v>
      </c>
      <c r="E36" s="56">
        <v>74200616.88</v>
      </c>
      <c r="F36" s="55">
        <f>E36</f>
        <v>74200616.88</v>
      </c>
      <c r="G36" s="56">
        <f>510000+570000</f>
        <v>1080000</v>
      </c>
      <c r="H36" s="55">
        <f>G36/F36*100</f>
        <v>1.455513505698499</v>
      </c>
      <c r="I36" s="17">
        <f>F36-G36</f>
        <v>73120616.88</v>
      </c>
      <c r="J36" s="56"/>
      <c r="K36" s="4" t="s">
        <v>180</v>
      </c>
    </row>
    <row r="37" spans="1:11" ht="63">
      <c r="A37" s="27">
        <v>5</v>
      </c>
      <c r="B37" s="4" t="s">
        <v>487</v>
      </c>
      <c r="C37" s="4" t="str">
        <f>C36</f>
        <v>Ujenzi upokatika hatua ya Lenta</v>
      </c>
      <c r="D37" s="55">
        <f>H37</f>
        <v>1.826542407694738</v>
      </c>
      <c r="E37" s="56">
        <v>59128109.78</v>
      </c>
      <c r="F37" s="55">
        <f>E37</f>
        <v>59128109.78</v>
      </c>
      <c r="G37" s="56">
        <f>510000+570000</f>
        <v>1080000</v>
      </c>
      <c r="H37" s="55">
        <f>G37/F37*100</f>
        <v>1.826542407694738</v>
      </c>
      <c r="I37" s="17">
        <f>F37-G37</f>
        <v>58048109.78</v>
      </c>
      <c r="J37" s="56"/>
      <c r="K37" s="4" t="s">
        <v>180</v>
      </c>
    </row>
    <row r="38" spans="1:11" ht="16.5">
      <c r="A38" s="27"/>
      <c r="B38" s="289" t="s">
        <v>152</v>
      </c>
      <c r="C38" s="289"/>
      <c r="D38" s="289"/>
      <c r="E38" s="95">
        <f aca="true" t="shared" si="1" ref="E38:J38">E37+E36+E35+E34+E33</f>
        <v>328542516.08</v>
      </c>
      <c r="F38" s="95">
        <f t="shared" si="1"/>
        <v>328542516.08</v>
      </c>
      <c r="G38" s="95">
        <f t="shared" si="1"/>
        <v>115576262.27000001</v>
      </c>
      <c r="H38" s="95">
        <f t="shared" si="1"/>
        <v>188.76789323445766</v>
      </c>
      <c r="I38" s="95">
        <f t="shared" si="1"/>
        <v>212966253.81</v>
      </c>
      <c r="J38" s="95">
        <f t="shared" si="1"/>
        <v>0</v>
      </c>
      <c r="K38" s="22"/>
    </row>
    <row r="39" spans="1:11" ht="16.5">
      <c r="A39" s="40"/>
      <c r="B39" s="37"/>
      <c r="C39" s="40"/>
      <c r="D39" s="40"/>
      <c r="E39" s="3"/>
      <c r="F39" s="3"/>
      <c r="G39" s="3"/>
      <c r="H39" s="3"/>
      <c r="I39" s="3"/>
      <c r="J39" s="36"/>
      <c r="K39" s="40"/>
    </row>
    <row r="40" spans="1:11" ht="16.5" customHeight="1">
      <c r="A40" s="22">
        <v>4</v>
      </c>
      <c r="B40" s="376" t="s">
        <v>171</v>
      </c>
      <c r="C40" s="376"/>
      <c r="D40" s="376"/>
      <c r="E40" s="376"/>
      <c r="F40" s="376"/>
      <c r="G40" s="376"/>
      <c r="H40" s="376"/>
      <c r="I40" s="376"/>
      <c r="J40" s="69"/>
      <c r="K40" s="70"/>
    </row>
    <row r="41" spans="1:11" ht="16.5" customHeight="1">
      <c r="A41" s="27"/>
      <c r="B41" s="381" t="s">
        <v>375</v>
      </c>
      <c r="C41" s="382"/>
      <c r="D41" s="68"/>
      <c r="E41" s="71">
        <v>897476000</v>
      </c>
      <c r="F41" s="71"/>
      <c r="G41" s="71"/>
      <c r="H41" s="71"/>
      <c r="I41" s="71" t="s">
        <v>208</v>
      </c>
      <c r="J41" s="69" t="s">
        <v>209</v>
      </c>
      <c r="K41" s="70"/>
    </row>
    <row r="42" spans="1:11" ht="16.5">
      <c r="A42" s="27"/>
      <c r="B42" s="379" t="s">
        <v>232</v>
      </c>
      <c r="C42" s="380"/>
      <c r="D42" s="68"/>
      <c r="E42" s="71">
        <f>J47</f>
        <v>43000000</v>
      </c>
      <c r="F42" s="71"/>
      <c r="G42" s="170"/>
      <c r="H42" s="73"/>
      <c r="I42" s="171">
        <v>574173</v>
      </c>
      <c r="J42" s="69">
        <v>26000000</v>
      </c>
      <c r="K42" s="68"/>
    </row>
    <row r="43" spans="1:11" ht="16.5" customHeight="1">
      <c r="A43" s="27"/>
      <c r="B43" s="379" t="s">
        <v>210</v>
      </c>
      <c r="C43" s="380"/>
      <c r="D43" s="68"/>
      <c r="E43" s="71">
        <v>366710353.38</v>
      </c>
      <c r="F43" s="71"/>
      <c r="G43" s="71"/>
      <c r="H43" s="73"/>
      <c r="I43" s="171">
        <v>574174</v>
      </c>
      <c r="J43" s="69">
        <v>17000000</v>
      </c>
      <c r="K43" s="68"/>
    </row>
    <row r="44" spans="1:11" ht="16.5" customHeight="1">
      <c r="A44" s="27"/>
      <c r="B44" s="379" t="s">
        <v>376</v>
      </c>
      <c r="C44" s="380"/>
      <c r="D44" s="68"/>
      <c r="E44" s="71">
        <f>E43+E42</f>
        <v>409710353.38</v>
      </c>
      <c r="F44" s="71"/>
      <c r="G44" s="71"/>
      <c r="H44" s="73"/>
      <c r="I44" s="171"/>
      <c r="J44" s="69"/>
      <c r="K44" s="68"/>
    </row>
    <row r="45" spans="1:11" ht="16.5">
      <c r="A45" s="27"/>
      <c r="B45" s="379" t="s">
        <v>377</v>
      </c>
      <c r="C45" s="380"/>
      <c r="D45" s="68"/>
      <c r="E45" s="71">
        <f>G73</f>
        <v>206535335.5</v>
      </c>
      <c r="F45" s="71"/>
      <c r="G45" s="71"/>
      <c r="H45" s="73"/>
      <c r="I45" s="69"/>
      <c r="J45" s="69"/>
      <c r="K45" s="68"/>
    </row>
    <row r="46" spans="1:11" ht="16.5">
      <c r="A46" s="27"/>
      <c r="B46" s="376" t="s">
        <v>37</v>
      </c>
      <c r="C46" s="376"/>
      <c r="D46" s="68"/>
      <c r="E46" s="71">
        <f>E44-E45</f>
        <v>203175017.88</v>
      </c>
      <c r="F46" s="71"/>
      <c r="G46" s="71"/>
      <c r="H46" s="172"/>
      <c r="I46" s="173"/>
      <c r="J46" s="174"/>
      <c r="K46" s="126"/>
    </row>
    <row r="47" spans="1:11" ht="16.5">
      <c r="A47" s="27"/>
      <c r="B47" s="175"/>
      <c r="C47" s="175"/>
      <c r="D47" s="68"/>
      <c r="E47" s="71"/>
      <c r="F47" s="71"/>
      <c r="G47" s="71"/>
      <c r="H47" s="71"/>
      <c r="I47" s="71" t="s">
        <v>159</v>
      </c>
      <c r="J47" s="75">
        <f>SUM(J42:J46)</f>
        <v>43000000</v>
      </c>
      <c r="K47" s="68"/>
    </row>
    <row r="48" spans="1:11" ht="16.5">
      <c r="A48" s="27"/>
      <c r="B48" s="322" t="s">
        <v>378</v>
      </c>
      <c r="C48" s="323"/>
      <c r="D48" s="323"/>
      <c r="E48" s="323"/>
      <c r="F48" s="323"/>
      <c r="G48" s="323"/>
      <c r="H48" s="323"/>
      <c r="I48" s="324"/>
      <c r="J48" s="71"/>
      <c r="K48" s="68"/>
    </row>
    <row r="49" spans="1:11" ht="66">
      <c r="A49" s="27" t="s">
        <v>132</v>
      </c>
      <c r="B49" s="168" t="s">
        <v>379</v>
      </c>
      <c r="C49" s="3" t="s">
        <v>172</v>
      </c>
      <c r="D49" s="1" t="s">
        <v>154</v>
      </c>
      <c r="E49" s="3" t="s">
        <v>173</v>
      </c>
      <c r="F49" s="3" t="s">
        <v>380</v>
      </c>
      <c r="G49" s="3" t="s">
        <v>147</v>
      </c>
      <c r="H49" s="3" t="s">
        <v>168</v>
      </c>
      <c r="I49" s="23" t="s">
        <v>140</v>
      </c>
      <c r="J49" s="3" t="s">
        <v>175</v>
      </c>
      <c r="K49" s="22" t="s">
        <v>149</v>
      </c>
    </row>
    <row r="50" spans="1:11" ht="63">
      <c r="A50" s="76">
        <v>1</v>
      </c>
      <c r="B50" s="176" t="s">
        <v>38</v>
      </c>
      <c r="C50" s="78" t="s">
        <v>39</v>
      </c>
      <c r="D50" s="177">
        <v>25</v>
      </c>
      <c r="E50" s="178">
        <v>1200000</v>
      </c>
      <c r="F50" s="178">
        <v>1200000</v>
      </c>
      <c r="G50" s="170">
        <v>577340</v>
      </c>
      <c r="H50" s="178">
        <f>G50/F50*100</f>
        <v>48.11166666666667</v>
      </c>
      <c r="I50" s="178">
        <f>F50-G50</f>
        <v>622660</v>
      </c>
      <c r="J50" s="178">
        <v>0</v>
      </c>
      <c r="K50" s="77" t="s">
        <v>40</v>
      </c>
    </row>
    <row r="51" spans="1:11" ht="78.75">
      <c r="A51" s="76">
        <v>2</v>
      </c>
      <c r="B51" s="176" t="s">
        <v>41</v>
      </c>
      <c r="C51" s="78" t="s">
        <v>42</v>
      </c>
      <c r="D51" s="177">
        <v>25</v>
      </c>
      <c r="E51" s="178">
        <v>7000000</v>
      </c>
      <c r="F51" s="178">
        <v>7000000</v>
      </c>
      <c r="G51" s="170">
        <v>4637160</v>
      </c>
      <c r="H51" s="178">
        <f aca="true" t="shared" si="2" ref="H51:H57">G51/F51*100</f>
        <v>66.24514285714285</v>
      </c>
      <c r="I51" s="178">
        <f aca="true" t="shared" si="3" ref="I51:I56">F51-G51</f>
        <v>2362840</v>
      </c>
      <c r="J51" s="178">
        <v>0</v>
      </c>
      <c r="K51" s="77" t="s">
        <v>42</v>
      </c>
    </row>
    <row r="52" spans="1:11" ht="188.25" customHeight="1">
      <c r="A52" s="76">
        <v>3</v>
      </c>
      <c r="B52" s="179" t="s">
        <v>177</v>
      </c>
      <c r="C52" s="5" t="s">
        <v>211</v>
      </c>
      <c r="D52" s="177">
        <v>25</v>
      </c>
      <c r="E52" s="178">
        <v>20100000</v>
      </c>
      <c r="F52" s="178">
        <v>20100000</v>
      </c>
      <c r="G52" s="170">
        <v>10970328.16</v>
      </c>
      <c r="H52" s="178">
        <f t="shared" si="2"/>
        <v>54.57874706467661</v>
      </c>
      <c r="I52" s="178">
        <f t="shared" si="3"/>
        <v>9129671.84</v>
      </c>
      <c r="J52" s="178">
        <v>0</v>
      </c>
      <c r="K52" s="77" t="s">
        <v>43</v>
      </c>
    </row>
    <row r="53" spans="1:11" ht="330.75" customHeight="1">
      <c r="A53" s="76">
        <v>4</v>
      </c>
      <c r="B53" s="179" t="s">
        <v>381</v>
      </c>
      <c r="C53" s="5" t="s">
        <v>44</v>
      </c>
      <c r="D53" s="177">
        <v>33</v>
      </c>
      <c r="E53" s="178">
        <v>10680353.38</v>
      </c>
      <c r="F53" s="178">
        <v>10680353.38</v>
      </c>
      <c r="G53" s="170">
        <v>8844877.34</v>
      </c>
      <c r="H53" s="178">
        <f t="shared" si="2"/>
        <v>82.81446339184704</v>
      </c>
      <c r="I53" s="178">
        <f t="shared" si="3"/>
        <v>1835476.040000001</v>
      </c>
      <c r="J53" s="178">
        <v>0</v>
      </c>
      <c r="K53" s="77" t="s">
        <v>382</v>
      </c>
    </row>
    <row r="54" spans="1:11" ht="157.5">
      <c r="A54" s="76">
        <v>5</v>
      </c>
      <c r="B54" s="179" t="s">
        <v>383</v>
      </c>
      <c r="C54" s="5" t="s">
        <v>45</v>
      </c>
      <c r="D54" s="177">
        <f>H54</f>
        <v>100</v>
      </c>
      <c r="E54" s="178">
        <v>2730000</v>
      </c>
      <c r="F54" s="178">
        <v>2730000</v>
      </c>
      <c r="G54" s="170">
        <v>2730000</v>
      </c>
      <c r="H54" s="178">
        <f>G54/F54*100</f>
        <v>100</v>
      </c>
      <c r="I54" s="178">
        <f t="shared" si="3"/>
        <v>0</v>
      </c>
      <c r="J54" s="178">
        <v>0</v>
      </c>
      <c r="K54" s="5" t="s">
        <v>46</v>
      </c>
    </row>
    <row r="55" spans="1:11" ht="141.75">
      <c r="A55" s="76">
        <v>6</v>
      </c>
      <c r="B55" s="180" t="s">
        <v>176</v>
      </c>
      <c r="C55" s="5" t="s">
        <v>47</v>
      </c>
      <c r="D55" s="177">
        <v>98</v>
      </c>
      <c r="E55" s="178">
        <v>20000000</v>
      </c>
      <c r="F55" s="178">
        <v>20000000</v>
      </c>
      <c r="G55" s="170">
        <v>0</v>
      </c>
      <c r="H55" s="178">
        <f>G55/F55*100</f>
        <v>0</v>
      </c>
      <c r="I55" s="178">
        <f t="shared" si="3"/>
        <v>20000000</v>
      </c>
      <c r="J55" s="178">
        <v>3100000</v>
      </c>
      <c r="K55" s="5" t="s">
        <v>48</v>
      </c>
    </row>
    <row r="56" spans="1:11" ht="220.5">
      <c r="A56" s="76">
        <v>7</v>
      </c>
      <c r="B56" s="179" t="s">
        <v>49</v>
      </c>
      <c r="C56" s="5" t="s">
        <v>50</v>
      </c>
      <c r="D56" s="177">
        <v>30</v>
      </c>
      <c r="E56" s="178">
        <v>305000000</v>
      </c>
      <c r="F56" s="178">
        <v>305000000</v>
      </c>
      <c r="G56" s="181">
        <v>159317000</v>
      </c>
      <c r="H56" s="178">
        <f t="shared" si="2"/>
        <v>52.23508196721311</v>
      </c>
      <c r="I56" s="178">
        <f t="shared" si="3"/>
        <v>145683000</v>
      </c>
      <c r="J56" s="178">
        <v>0</v>
      </c>
      <c r="K56" s="5" t="s">
        <v>51</v>
      </c>
    </row>
    <row r="57" spans="1:11" ht="16.5">
      <c r="A57" s="376" t="s">
        <v>178</v>
      </c>
      <c r="B57" s="376"/>
      <c r="C57" s="376"/>
      <c r="D57" s="68"/>
      <c r="E57" s="71">
        <f>SUM(E50:E56)</f>
        <v>366710353.38</v>
      </c>
      <c r="F57" s="71">
        <f>SUM(F50:F56)</f>
        <v>366710353.38</v>
      </c>
      <c r="G57" s="71">
        <f>SUM(G50:G56)</f>
        <v>187076705.5</v>
      </c>
      <c r="H57" s="80">
        <f t="shared" si="2"/>
        <v>51.01484148884763</v>
      </c>
      <c r="I57" s="71">
        <f>SUM(I50:I56)</f>
        <v>179633647.88</v>
      </c>
      <c r="J57" s="182">
        <f>SUM(J50:J56)</f>
        <v>3100000</v>
      </c>
      <c r="K57" s="69"/>
    </row>
    <row r="58" spans="1:11" ht="16.5">
      <c r="A58" s="22"/>
      <c r="B58" s="68"/>
      <c r="C58" s="68"/>
      <c r="D58" s="68"/>
      <c r="E58" s="71"/>
      <c r="F58" s="71"/>
      <c r="G58" s="71"/>
      <c r="H58" s="71"/>
      <c r="I58" s="71"/>
      <c r="J58" s="69"/>
      <c r="K58" s="81"/>
    </row>
    <row r="59" spans="1:11" ht="16.5">
      <c r="A59" s="22"/>
      <c r="B59" s="68" t="s">
        <v>384</v>
      </c>
      <c r="C59" s="71"/>
      <c r="D59" s="68"/>
      <c r="E59" s="69"/>
      <c r="F59" s="69"/>
      <c r="G59" s="69"/>
      <c r="H59" s="70"/>
      <c r="I59" s="69"/>
      <c r="J59" s="69"/>
      <c r="K59" s="70"/>
    </row>
    <row r="60" spans="1:11" ht="66">
      <c r="A60" s="22" t="s">
        <v>132</v>
      </c>
      <c r="B60" s="169" t="s">
        <v>379</v>
      </c>
      <c r="C60" s="183" t="s">
        <v>172</v>
      </c>
      <c r="D60" s="82" t="s">
        <v>154</v>
      </c>
      <c r="E60" s="183" t="s">
        <v>173</v>
      </c>
      <c r="F60" s="183" t="s">
        <v>174</v>
      </c>
      <c r="G60" s="71" t="s">
        <v>147</v>
      </c>
      <c r="H60" s="82" t="s">
        <v>168</v>
      </c>
      <c r="I60" s="71" t="s">
        <v>140</v>
      </c>
      <c r="J60" s="184" t="s">
        <v>175</v>
      </c>
      <c r="K60" s="68" t="s">
        <v>149</v>
      </c>
    </row>
    <row r="61" spans="1:11" ht="94.5">
      <c r="A61" s="76">
        <v>1</v>
      </c>
      <c r="B61" s="179" t="s">
        <v>385</v>
      </c>
      <c r="C61" s="5" t="s">
        <v>185</v>
      </c>
      <c r="D61" s="79"/>
      <c r="E61" s="185">
        <v>0</v>
      </c>
      <c r="F61" s="186">
        <v>0</v>
      </c>
      <c r="G61" s="187">
        <v>0</v>
      </c>
      <c r="H61" s="188">
        <v>0</v>
      </c>
      <c r="I61" s="189">
        <f>F61-G61</f>
        <v>0</v>
      </c>
      <c r="J61" s="186">
        <v>0</v>
      </c>
      <c r="K61" s="5" t="s">
        <v>185</v>
      </c>
    </row>
    <row r="62" spans="1:11" ht="189">
      <c r="A62" s="76">
        <v>2</v>
      </c>
      <c r="B62" s="179" t="s">
        <v>386</v>
      </c>
      <c r="C62" s="77" t="s">
        <v>52</v>
      </c>
      <c r="D62" s="79">
        <f aca="true" t="shared" si="4" ref="D62:D68">H62</f>
        <v>0</v>
      </c>
      <c r="E62" s="190">
        <v>20000000</v>
      </c>
      <c r="F62" s="190">
        <v>20000000</v>
      </c>
      <c r="G62" s="170">
        <v>7800000</v>
      </c>
      <c r="H62" s="79"/>
      <c r="I62" s="186">
        <f aca="true" t="shared" si="5" ref="I62:I71">F62-G62</f>
        <v>12200000</v>
      </c>
      <c r="J62" s="191">
        <v>0</v>
      </c>
      <c r="K62" s="77" t="s">
        <v>53</v>
      </c>
    </row>
    <row r="63" spans="1:11" ht="110.25">
      <c r="A63" s="76">
        <v>3</v>
      </c>
      <c r="B63" s="179" t="s">
        <v>186</v>
      </c>
      <c r="C63" s="83" t="s">
        <v>54</v>
      </c>
      <c r="D63" s="79">
        <f t="shared" si="4"/>
        <v>1</v>
      </c>
      <c r="E63" s="190">
        <v>1000000</v>
      </c>
      <c r="F63" s="190">
        <v>1000000</v>
      </c>
      <c r="G63" s="170">
        <v>1000000</v>
      </c>
      <c r="H63" s="114">
        <v>1</v>
      </c>
      <c r="I63" s="186">
        <f t="shared" si="5"/>
        <v>0</v>
      </c>
      <c r="J63" s="186">
        <v>0</v>
      </c>
      <c r="K63" s="83" t="s">
        <v>55</v>
      </c>
    </row>
    <row r="64" spans="1:11" ht="63">
      <c r="A64" s="76">
        <v>4</v>
      </c>
      <c r="B64" s="179" t="s">
        <v>387</v>
      </c>
      <c r="C64" s="77" t="s">
        <v>56</v>
      </c>
      <c r="D64" s="79"/>
      <c r="E64" s="190">
        <v>5000000</v>
      </c>
      <c r="F64" s="190">
        <v>5000000</v>
      </c>
      <c r="G64" s="170">
        <v>918630</v>
      </c>
      <c r="H64" s="79"/>
      <c r="I64" s="186">
        <f t="shared" si="5"/>
        <v>4081370</v>
      </c>
      <c r="J64" s="186"/>
      <c r="K64" s="77" t="s">
        <v>56</v>
      </c>
    </row>
    <row r="65" spans="1:11" ht="63">
      <c r="A65" s="76">
        <v>5</v>
      </c>
      <c r="B65" s="179" t="s">
        <v>108</v>
      </c>
      <c r="C65" s="83" t="s">
        <v>109</v>
      </c>
      <c r="D65" s="79">
        <v>0</v>
      </c>
      <c r="E65" s="192">
        <v>230000000</v>
      </c>
      <c r="F65" s="178">
        <v>0</v>
      </c>
      <c r="G65" s="170"/>
      <c r="H65" s="177"/>
      <c r="I65" s="186">
        <f t="shared" si="5"/>
        <v>0</v>
      </c>
      <c r="J65" s="186">
        <f>SUM(F65:I65)</f>
        <v>0</v>
      </c>
      <c r="K65" s="83" t="s">
        <v>185</v>
      </c>
    </row>
    <row r="66" spans="1:11" ht="47.25">
      <c r="A66" s="76">
        <v>6</v>
      </c>
      <c r="B66" s="179" t="s">
        <v>187</v>
      </c>
      <c r="C66" s="83" t="s">
        <v>66</v>
      </c>
      <c r="D66" s="79">
        <v>0</v>
      </c>
      <c r="E66" s="192">
        <v>251167000</v>
      </c>
      <c r="F66" s="178">
        <v>0</v>
      </c>
      <c r="G66" s="170"/>
      <c r="H66" s="177"/>
      <c r="I66" s="186">
        <f t="shared" si="5"/>
        <v>0</v>
      </c>
      <c r="J66" s="186">
        <f>SUM(F66:I66)</f>
        <v>0</v>
      </c>
      <c r="K66" s="83" t="s">
        <v>185</v>
      </c>
    </row>
    <row r="67" spans="1:11" ht="56.25">
      <c r="A67" s="76">
        <v>7</v>
      </c>
      <c r="B67" s="193" t="s">
        <v>388</v>
      </c>
      <c r="C67" s="83" t="s">
        <v>66</v>
      </c>
      <c r="D67" s="79">
        <v>0</v>
      </c>
      <c r="E67" s="192">
        <v>46833000</v>
      </c>
      <c r="F67" s="178"/>
      <c r="G67" s="170"/>
      <c r="H67" s="177"/>
      <c r="I67" s="186">
        <f t="shared" si="5"/>
        <v>0</v>
      </c>
      <c r="J67" s="186"/>
      <c r="K67" s="83" t="s">
        <v>185</v>
      </c>
    </row>
    <row r="68" spans="1:11" ht="93.75">
      <c r="A68" s="76">
        <v>8</v>
      </c>
      <c r="B68" s="193" t="s">
        <v>389</v>
      </c>
      <c r="C68" s="83" t="s">
        <v>185</v>
      </c>
      <c r="D68" s="79">
        <f t="shared" si="4"/>
        <v>0</v>
      </c>
      <c r="E68" s="192">
        <v>272476000</v>
      </c>
      <c r="F68" s="178"/>
      <c r="G68" s="170"/>
      <c r="H68" s="177"/>
      <c r="I68" s="186">
        <f t="shared" si="5"/>
        <v>0</v>
      </c>
      <c r="J68" s="186"/>
      <c r="K68" s="83" t="s">
        <v>185</v>
      </c>
    </row>
    <row r="69" spans="1:11" ht="112.5">
      <c r="A69" s="76">
        <v>9</v>
      </c>
      <c r="B69" s="194" t="s">
        <v>390</v>
      </c>
      <c r="C69" s="195" t="s">
        <v>185</v>
      </c>
      <c r="D69" s="79"/>
      <c r="E69" s="192">
        <v>0</v>
      </c>
      <c r="F69" s="178"/>
      <c r="G69" s="170"/>
      <c r="H69" s="177"/>
      <c r="I69" s="186">
        <f t="shared" si="5"/>
        <v>0</v>
      </c>
      <c r="J69" s="186"/>
      <c r="K69" s="195" t="s">
        <v>185</v>
      </c>
    </row>
    <row r="70" spans="1:11" ht="131.25">
      <c r="A70" s="76">
        <v>10</v>
      </c>
      <c r="B70" s="194" t="s">
        <v>391</v>
      </c>
      <c r="C70" s="195" t="s">
        <v>185</v>
      </c>
      <c r="D70" s="79"/>
      <c r="E70" s="192">
        <v>0</v>
      </c>
      <c r="F70" s="178"/>
      <c r="G70" s="170"/>
      <c r="H70" s="177"/>
      <c r="I70" s="186">
        <f t="shared" si="5"/>
        <v>0</v>
      </c>
      <c r="J70" s="186"/>
      <c r="K70" s="195" t="s">
        <v>185</v>
      </c>
    </row>
    <row r="71" spans="1:11" ht="63">
      <c r="A71" s="76">
        <v>11</v>
      </c>
      <c r="B71" s="179" t="s">
        <v>212</v>
      </c>
      <c r="C71" s="195" t="s">
        <v>57</v>
      </c>
      <c r="D71" s="79"/>
      <c r="E71" s="80">
        <v>25000000</v>
      </c>
      <c r="F71" s="178">
        <v>17000000</v>
      </c>
      <c r="G71" s="170">
        <v>9740000</v>
      </c>
      <c r="H71" s="177"/>
      <c r="I71" s="186">
        <f t="shared" si="5"/>
        <v>7260000</v>
      </c>
      <c r="J71" s="186"/>
      <c r="K71" s="83" t="s">
        <v>58</v>
      </c>
    </row>
    <row r="72" spans="1:11" ht="16.5">
      <c r="A72" s="377" t="s">
        <v>188</v>
      </c>
      <c r="B72" s="377"/>
      <c r="C72" s="377"/>
      <c r="D72" s="377"/>
      <c r="E72" s="144">
        <f>SUM(E61:E71)</f>
        <v>851476000</v>
      </c>
      <c r="F72" s="144">
        <f>SUM(F61:F71)</f>
        <v>43000000</v>
      </c>
      <c r="G72" s="144">
        <f>SUM(G61:G71)</f>
        <v>19458630</v>
      </c>
      <c r="H72" s="98"/>
      <c r="I72" s="196">
        <f>SUM(I61:I71)</f>
        <v>23541370</v>
      </c>
      <c r="J72" s="186">
        <f>SUM(J65:J71)</f>
        <v>0</v>
      </c>
      <c r="K72" s="70"/>
    </row>
    <row r="73" spans="1:11" ht="16.5">
      <c r="A73" s="376" t="s">
        <v>144</v>
      </c>
      <c r="B73" s="376"/>
      <c r="C73" s="376"/>
      <c r="D73" s="376"/>
      <c r="E73" s="144">
        <f aca="true" t="shared" si="6" ref="E73:J73">E72+E57</f>
        <v>1218186353.38</v>
      </c>
      <c r="F73" s="144">
        <f t="shared" si="6"/>
        <v>409710353.38</v>
      </c>
      <c r="G73" s="144">
        <f t="shared" si="6"/>
        <v>206535335.5</v>
      </c>
      <c r="H73" s="144">
        <f t="shared" si="6"/>
        <v>51.01484148884763</v>
      </c>
      <c r="I73" s="144">
        <f t="shared" si="6"/>
        <v>203175017.88</v>
      </c>
      <c r="J73" s="197">
        <f t="shared" si="6"/>
        <v>3100000</v>
      </c>
      <c r="K73" s="70"/>
    </row>
    <row r="74" spans="1:11" ht="16.5">
      <c r="A74" s="68">
        <v>5</v>
      </c>
      <c r="B74" s="68" t="s">
        <v>110</v>
      </c>
      <c r="C74" s="68"/>
      <c r="D74" s="68"/>
      <c r="E74" s="144"/>
      <c r="F74" s="144"/>
      <c r="G74" s="144"/>
      <c r="H74" s="144"/>
      <c r="I74" s="144"/>
      <c r="J74" s="197"/>
      <c r="K74" s="70"/>
    </row>
    <row r="75" spans="1:11" ht="16.5">
      <c r="A75" s="70"/>
      <c r="B75" s="22" t="s">
        <v>241</v>
      </c>
      <c r="C75" s="22"/>
      <c r="D75" s="22"/>
      <c r="E75" s="84">
        <v>414700000</v>
      </c>
      <c r="F75" s="85"/>
      <c r="G75" s="85"/>
      <c r="H75" s="70"/>
      <c r="I75" s="69"/>
      <c r="J75" s="70"/>
      <c r="K75" s="70"/>
    </row>
    <row r="76" spans="1:11" ht="16.5">
      <c r="A76" s="70"/>
      <c r="B76" s="22" t="s">
        <v>347</v>
      </c>
      <c r="C76" s="22"/>
      <c r="D76" s="22"/>
      <c r="E76" s="84">
        <v>67650000</v>
      </c>
      <c r="F76" s="85"/>
      <c r="G76" s="85"/>
      <c r="H76" s="70"/>
      <c r="I76" s="69"/>
      <c r="J76" s="70"/>
      <c r="K76" s="70"/>
    </row>
    <row r="77" spans="1:11" ht="16.5">
      <c r="A77" s="70"/>
      <c r="B77" s="22" t="s">
        <v>145</v>
      </c>
      <c r="C77" s="22"/>
      <c r="D77" s="22"/>
      <c r="E77" s="84">
        <v>135698100</v>
      </c>
      <c r="F77" s="85"/>
      <c r="G77" s="85"/>
      <c r="H77" s="70"/>
      <c r="I77" s="69"/>
      <c r="J77" s="70"/>
      <c r="K77" s="70"/>
    </row>
    <row r="78" spans="1:11" ht="16.5">
      <c r="A78" s="70"/>
      <c r="B78" s="22" t="s">
        <v>146</v>
      </c>
      <c r="C78" s="22"/>
      <c r="D78" s="22"/>
      <c r="E78" s="84">
        <f>F107</f>
        <v>279428100</v>
      </c>
      <c r="F78" s="85"/>
      <c r="G78" s="85"/>
      <c r="H78" s="70"/>
      <c r="I78" s="69"/>
      <c r="J78" s="70"/>
      <c r="K78" s="70"/>
    </row>
    <row r="79" spans="1:11" ht="16.5">
      <c r="A79" s="70"/>
      <c r="B79" s="22" t="s">
        <v>147</v>
      </c>
      <c r="C79" s="22"/>
      <c r="D79" s="22"/>
      <c r="E79" s="86">
        <f>G107</f>
        <v>202935400</v>
      </c>
      <c r="F79" s="85"/>
      <c r="G79" s="85"/>
      <c r="H79" s="70"/>
      <c r="I79" s="69"/>
      <c r="J79" s="70"/>
      <c r="K79" s="70"/>
    </row>
    <row r="80" spans="1:11" ht="16.5">
      <c r="A80" s="70"/>
      <c r="B80" s="87" t="s">
        <v>140</v>
      </c>
      <c r="C80" s="88"/>
      <c r="D80" s="87"/>
      <c r="E80" s="86">
        <f>E78-E79</f>
        <v>76492700</v>
      </c>
      <c r="F80" s="85"/>
      <c r="G80" s="85"/>
      <c r="H80" s="70"/>
      <c r="I80" s="69"/>
      <c r="J80" s="70"/>
      <c r="K80" s="70"/>
    </row>
    <row r="81" spans="1:11" ht="16.5">
      <c r="A81" s="70"/>
      <c r="B81" s="103" t="s">
        <v>348</v>
      </c>
      <c r="C81" s="103"/>
      <c r="D81" s="103"/>
      <c r="E81" s="103"/>
      <c r="F81" s="103"/>
      <c r="G81" s="103"/>
      <c r="H81" s="103"/>
      <c r="I81" s="103"/>
      <c r="J81" s="103"/>
      <c r="K81" s="103"/>
    </row>
    <row r="82" spans="1:11" ht="66">
      <c r="A82" s="70"/>
      <c r="B82" s="1" t="s">
        <v>133</v>
      </c>
      <c r="C82" s="3" t="s">
        <v>134</v>
      </c>
      <c r="D82" s="1" t="s">
        <v>135</v>
      </c>
      <c r="E82" s="20" t="s">
        <v>183</v>
      </c>
      <c r="F82" s="20" t="s">
        <v>137</v>
      </c>
      <c r="G82" s="20" t="s">
        <v>138</v>
      </c>
      <c r="H82" s="31" t="s">
        <v>139</v>
      </c>
      <c r="I82" s="3" t="s">
        <v>140</v>
      </c>
      <c r="J82" s="3" t="s">
        <v>148</v>
      </c>
      <c r="K82" s="1" t="s">
        <v>149</v>
      </c>
    </row>
    <row r="83" spans="1:11" ht="78.75">
      <c r="A83" s="27">
        <v>1</v>
      </c>
      <c r="B83" s="24" t="s">
        <v>349</v>
      </c>
      <c r="C83" s="4" t="s">
        <v>67</v>
      </c>
      <c r="D83" s="8">
        <v>0.3</v>
      </c>
      <c r="E83" s="18">
        <v>39000000</v>
      </c>
      <c r="F83" s="18">
        <v>39000000</v>
      </c>
      <c r="G83" s="18">
        <v>39000000</v>
      </c>
      <c r="H83" s="8">
        <v>1</v>
      </c>
      <c r="I83" s="5">
        <f>E83-G83</f>
        <v>0</v>
      </c>
      <c r="J83" s="4">
        <v>0</v>
      </c>
      <c r="K83" s="4" t="s">
        <v>350</v>
      </c>
    </row>
    <row r="84" spans="1:11" ht="110.25">
      <c r="A84" s="70">
        <v>2</v>
      </c>
      <c r="B84" s="24" t="s">
        <v>351</v>
      </c>
      <c r="C84" s="4" t="s">
        <v>352</v>
      </c>
      <c r="D84" s="8">
        <v>0.3</v>
      </c>
      <c r="E84" s="18">
        <v>12000000</v>
      </c>
      <c r="F84" s="18">
        <v>12000000</v>
      </c>
      <c r="G84" s="18">
        <v>12000000</v>
      </c>
      <c r="H84" s="8">
        <v>1</v>
      </c>
      <c r="I84" s="5">
        <f>E84-G84</f>
        <v>0</v>
      </c>
      <c r="J84" s="4">
        <v>0</v>
      </c>
      <c r="K84" s="4" t="s">
        <v>353</v>
      </c>
    </row>
    <row r="85" spans="1:11" ht="110.25">
      <c r="A85" s="70">
        <v>3</v>
      </c>
      <c r="B85" s="24" t="s">
        <v>356</v>
      </c>
      <c r="C85" s="4" t="s">
        <v>357</v>
      </c>
      <c r="D85" s="8">
        <v>0.4</v>
      </c>
      <c r="E85" s="18">
        <v>6000000</v>
      </c>
      <c r="F85" s="18">
        <v>6000000</v>
      </c>
      <c r="G85" s="18">
        <v>0</v>
      </c>
      <c r="H85" s="8">
        <v>1</v>
      </c>
      <c r="I85" s="5">
        <f>E85-G85</f>
        <v>6000000</v>
      </c>
      <c r="J85" s="4"/>
      <c r="K85" s="4" t="s">
        <v>358</v>
      </c>
    </row>
    <row r="86" spans="1:11" ht="94.5">
      <c r="A86" s="70">
        <v>4</v>
      </c>
      <c r="B86" s="4" t="s">
        <v>359</v>
      </c>
      <c r="C86" s="4" t="s">
        <v>217</v>
      </c>
      <c r="D86" s="8">
        <v>1</v>
      </c>
      <c r="E86" s="18">
        <v>10650000</v>
      </c>
      <c r="F86" s="18">
        <v>10650000</v>
      </c>
      <c r="G86" s="18">
        <v>10650000</v>
      </c>
      <c r="H86" s="8">
        <v>1</v>
      </c>
      <c r="I86" s="5">
        <f>E86-G86</f>
        <v>0</v>
      </c>
      <c r="J86" s="4">
        <v>0</v>
      </c>
      <c r="K86" s="4" t="s">
        <v>179</v>
      </c>
    </row>
    <row r="87" spans="1:11" ht="16.5">
      <c r="A87" s="70"/>
      <c r="B87" s="72" t="s">
        <v>159</v>
      </c>
      <c r="C87" s="72"/>
      <c r="D87" s="72"/>
      <c r="E87" s="89">
        <f>SUM(E83:E86)</f>
        <v>67650000</v>
      </c>
      <c r="F87" s="89">
        <f>SUM(F83:F86)</f>
        <v>67650000</v>
      </c>
      <c r="G87" s="89">
        <f>SUM(G83:G86)</f>
        <v>61650000</v>
      </c>
      <c r="H87" s="89"/>
      <c r="I87" s="89">
        <f>SUM(I83:I86)</f>
        <v>6000000</v>
      </c>
      <c r="J87" s="4"/>
      <c r="K87" s="4"/>
    </row>
    <row r="88" spans="1:11" ht="16.5">
      <c r="A88" s="72"/>
      <c r="B88" s="378" t="s">
        <v>469</v>
      </c>
      <c r="C88" s="378"/>
      <c r="D88" s="378"/>
      <c r="E88" s="378"/>
      <c r="F88" s="378"/>
      <c r="G88" s="378"/>
      <c r="H88" s="378"/>
      <c r="I88" s="378"/>
      <c r="J88" s="378"/>
      <c r="K88" s="378"/>
    </row>
    <row r="89" spans="1:11" ht="78.75">
      <c r="A89" s="74">
        <v>1</v>
      </c>
      <c r="B89" s="4" t="s">
        <v>360</v>
      </c>
      <c r="C89" s="4" t="s">
        <v>361</v>
      </c>
      <c r="D89" s="8">
        <v>0.25</v>
      </c>
      <c r="E89" s="18">
        <v>5297000</v>
      </c>
      <c r="F89" s="18">
        <v>5297000</v>
      </c>
      <c r="G89" s="18">
        <v>5297000</v>
      </c>
      <c r="H89" s="8">
        <v>1</v>
      </c>
      <c r="I89" s="5">
        <f>F89-G89</f>
        <v>0</v>
      </c>
      <c r="J89" s="4">
        <v>0</v>
      </c>
      <c r="K89" s="4" t="s">
        <v>179</v>
      </c>
    </row>
    <row r="90" spans="1:11" ht="94.5">
      <c r="A90" s="74">
        <v>2</v>
      </c>
      <c r="B90" s="4" t="s">
        <v>362</v>
      </c>
      <c r="C90" s="4" t="s">
        <v>363</v>
      </c>
      <c r="D90" s="8">
        <v>1</v>
      </c>
      <c r="E90" s="18">
        <v>6036000</v>
      </c>
      <c r="F90" s="18">
        <v>6036000</v>
      </c>
      <c r="G90" s="18">
        <v>6036000</v>
      </c>
      <c r="H90" s="8">
        <v>1</v>
      </c>
      <c r="I90" s="5">
        <f>E90-G90</f>
        <v>0</v>
      </c>
      <c r="J90" s="4">
        <v>0</v>
      </c>
      <c r="K90" s="4" t="s">
        <v>179</v>
      </c>
    </row>
    <row r="91" spans="1:11" ht="126">
      <c r="A91" s="74">
        <v>3</v>
      </c>
      <c r="B91" s="4" t="s">
        <v>364</v>
      </c>
      <c r="C91" s="4" t="s">
        <v>365</v>
      </c>
      <c r="D91" s="8">
        <v>1</v>
      </c>
      <c r="E91" s="18">
        <v>7410000</v>
      </c>
      <c r="F91" s="18">
        <v>7410000</v>
      </c>
      <c r="G91" s="18">
        <v>7410000</v>
      </c>
      <c r="H91" s="8">
        <v>0</v>
      </c>
      <c r="I91" s="5">
        <f>E91-G91</f>
        <v>0</v>
      </c>
      <c r="J91" s="4">
        <v>0</v>
      </c>
      <c r="K91" s="4" t="s">
        <v>179</v>
      </c>
    </row>
    <row r="92" spans="1:11" ht="141.75">
      <c r="A92" s="74">
        <v>4</v>
      </c>
      <c r="B92" s="4" t="s">
        <v>366</v>
      </c>
      <c r="C92" s="4" t="s">
        <v>367</v>
      </c>
      <c r="D92" s="8">
        <v>1</v>
      </c>
      <c r="E92" s="18">
        <v>12050000</v>
      </c>
      <c r="F92" s="18">
        <v>12050000</v>
      </c>
      <c r="G92" s="18">
        <v>12050000</v>
      </c>
      <c r="H92" s="8">
        <v>1</v>
      </c>
      <c r="I92" s="5">
        <f>E92-G92</f>
        <v>0</v>
      </c>
      <c r="J92" s="4">
        <v>0</v>
      </c>
      <c r="K92" s="4" t="s">
        <v>179</v>
      </c>
    </row>
    <row r="93" spans="1:11" ht="110.25">
      <c r="A93" s="74">
        <v>5</v>
      </c>
      <c r="B93" s="4" t="s">
        <v>368</v>
      </c>
      <c r="C93" s="4" t="s">
        <v>369</v>
      </c>
      <c r="D93" s="8">
        <v>0</v>
      </c>
      <c r="E93" s="18">
        <v>9569000</v>
      </c>
      <c r="F93" s="18">
        <v>9569000</v>
      </c>
      <c r="G93" s="18">
        <v>9569000</v>
      </c>
      <c r="H93" s="8">
        <v>0</v>
      </c>
      <c r="I93" s="5">
        <f>E93-G93</f>
        <v>0</v>
      </c>
      <c r="J93" s="4">
        <v>0</v>
      </c>
      <c r="K93" s="4" t="s">
        <v>370</v>
      </c>
    </row>
    <row r="94" spans="1:11" ht="94.5">
      <c r="A94" s="74">
        <v>6</v>
      </c>
      <c r="B94" s="4" t="s">
        <v>371</v>
      </c>
      <c r="C94" s="4" t="s">
        <v>68</v>
      </c>
      <c r="D94" s="8">
        <v>0.2</v>
      </c>
      <c r="E94" s="18">
        <v>84000000</v>
      </c>
      <c r="F94" s="18">
        <v>84000000</v>
      </c>
      <c r="G94" s="18">
        <v>84000000</v>
      </c>
      <c r="H94" s="8">
        <f>G94/F94</f>
        <v>1</v>
      </c>
      <c r="I94" s="5"/>
      <c r="J94" s="29">
        <v>15000000</v>
      </c>
      <c r="K94" s="4" t="s">
        <v>21</v>
      </c>
    </row>
    <row r="95" spans="1:11" ht="47.25">
      <c r="A95" s="74">
        <v>7</v>
      </c>
      <c r="B95" s="32" t="s">
        <v>372</v>
      </c>
      <c r="C95" s="4" t="s">
        <v>369</v>
      </c>
      <c r="D95" s="8">
        <v>0</v>
      </c>
      <c r="E95" s="18">
        <v>5212700</v>
      </c>
      <c r="F95" s="18">
        <v>5212700</v>
      </c>
      <c r="G95" s="18">
        <v>0</v>
      </c>
      <c r="H95" s="8">
        <v>0</v>
      </c>
      <c r="I95" s="5">
        <f>E95-G95</f>
        <v>5212700</v>
      </c>
      <c r="J95" s="4"/>
      <c r="K95" s="4" t="s">
        <v>22</v>
      </c>
    </row>
    <row r="96" spans="1:11" ht="110.25">
      <c r="A96" s="74">
        <v>8</v>
      </c>
      <c r="B96" s="32" t="s">
        <v>373</v>
      </c>
      <c r="C96" s="4" t="s">
        <v>374</v>
      </c>
      <c r="D96" s="8">
        <v>1</v>
      </c>
      <c r="E96" s="18">
        <v>6123400</v>
      </c>
      <c r="F96" s="18">
        <v>6123400</v>
      </c>
      <c r="G96" s="18">
        <v>6123400</v>
      </c>
      <c r="H96" s="8">
        <v>1</v>
      </c>
      <c r="I96" s="5">
        <f>E96-G96</f>
        <v>0</v>
      </c>
      <c r="J96" s="4">
        <v>0</v>
      </c>
      <c r="K96" s="4" t="s">
        <v>218</v>
      </c>
    </row>
    <row r="97" spans="1:11" ht="110.25">
      <c r="A97" s="74">
        <v>9</v>
      </c>
      <c r="B97" s="32" t="s">
        <v>23</v>
      </c>
      <c r="C97" s="4" t="s">
        <v>374</v>
      </c>
      <c r="D97" s="8">
        <v>1</v>
      </c>
      <c r="E97" s="18">
        <v>10800000</v>
      </c>
      <c r="F97" s="18">
        <v>10800000</v>
      </c>
      <c r="G97" s="18">
        <v>10800000</v>
      </c>
      <c r="H97" s="8">
        <v>1</v>
      </c>
      <c r="I97" s="5">
        <f>E97-G97</f>
        <v>0</v>
      </c>
      <c r="J97" s="4"/>
      <c r="K97" s="4" t="s">
        <v>35</v>
      </c>
    </row>
    <row r="98" spans="1:11" ht="173.25">
      <c r="A98" s="74">
        <v>10</v>
      </c>
      <c r="B98" s="32" t="s">
        <v>24</v>
      </c>
      <c r="C98" s="4" t="s">
        <v>25</v>
      </c>
      <c r="D98" s="8"/>
      <c r="E98" s="18">
        <v>5645000</v>
      </c>
      <c r="F98" s="18">
        <v>5645000</v>
      </c>
      <c r="G98" s="18">
        <v>0</v>
      </c>
      <c r="H98" s="8">
        <v>0</v>
      </c>
      <c r="I98" s="5">
        <f>E98-G98</f>
        <v>5645000</v>
      </c>
      <c r="J98" s="4"/>
      <c r="K98" s="4" t="s">
        <v>26</v>
      </c>
    </row>
    <row r="99" spans="1:11" ht="94.5">
      <c r="A99" s="74">
        <v>11</v>
      </c>
      <c r="B99" s="32" t="s">
        <v>27</v>
      </c>
      <c r="C99" s="4" t="s">
        <v>25</v>
      </c>
      <c r="D99" s="8"/>
      <c r="E99" s="18">
        <v>5450000</v>
      </c>
      <c r="F99" s="18">
        <v>5450000</v>
      </c>
      <c r="G99" s="18">
        <v>0</v>
      </c>
      <c r="H99" s="8">
        <v>0</v>
      </c>
      <c r="I99" s="5">
        <f aca="true" t="shared" si="7" ref="I99:I105">E99-G99</f>
        <v>5450000</v>
      </c>
      <c r="J99" s="4"/>
      <c r="K99" s="4" t="s">
        <v>26</v>
      </c>
    </row>
    <row r="100" spans="1:11" ht="94.5">
      <c r="A100" s="74">
        <v>12</v>
      </c>
      <c r="B100" s="32" t="s">
        <v>28</v>
      </c>
      <c r="C100" s="4" t="s">
        <v>25</v>
      </c>
      <c r="D100" s="8"/>
      <c r="E100" s="18">
        <v>13800000</v>
      </c>
      <c r="F100" s="18">
        <v>13800000</v>
      </c>
      <c r="G100" s="18">
        <v>0</v>
      </c>
      <c r="H100" s="8">
        <v>0</v>
      </c>
      <c r="I100" s="5">
        <f t="shared" si="7"/>
        <v>13800000</v>
      </c>
      <c r="J100" s="4"/>
      <c r="K100" s="4" t="s">
        <v>26</v>
      </c>
    </row>
    <row r="101" spans="1:11" ht="94.5">
      <c r="A101" s="74">
        <v>13</v>
      </c>
      <c r="B101" s="32" t="s">
        <v>29</v>
      </c>
      <c r="C101" s="4" t="s">
        <v>25</v>
      </c>
      <c r="D101" s="8" t="s">
        <v>30</v>
      </c>
      <c r="E101" s="18">
        <v>15310000</v>
      </c>
      <c r="F101" s="18">
        <v>15310000</v>
      </c>
      <c r="G101" s="18">
        <v>0</v>
      </c>
      <c r="H101" s="8">
        <v>0</v>
      </c>
      <c r="I101" s="5">
        <f t="shared" si="7"/>
        <v>15310000</v>
      </c>
      <c r="J101" s="4"/>
      <c r="K101" s="4" t="s">
        <v>26</v>
      </c>
    </row>
    <row r="102" spans="1:11" ht="94.5">
      <c r="A102" s="74">
        <v>14</v>
      </c>
      <c r="B102" s="32" t="s">
        <v>31</v>
      </c>
      <c r="C102" s="4" t="s">
        <v>25</v>
      </c>
      <c r="D102" s="8"/>
      <c r="E102" s="18">
        <v>9300000</v>
      </c>
      <c r="F102" s="18">
        <v>9300000</v>
      </c>
      <c r="G102" s="18">
        <v>0</v>
      </c>
      <c r="H102" s="8">
        <v>0</v>
      </c>
      <c r="I102" s="5">
        <f t="shared" si="7"/>
        <v>9300000</v>
      </c>
      <c r="J102" s="4"/>
      <c r="K102" s="4" t="s">
        <v>26</v>
      </c>
    </row>
    <row r="103" spans="1:11" ht="126">
      <c r="A103" s="74">
        <v>15</v>
      </c>
      <c r="B103" s="32" t="s">
        <v>32</v>
      </c>
      <c r="C103" s="4" t="s">
        <v>25</v>
      </c>
      <c r="D103" s="8"/>
      <c r="E103" s="18">
        <v>4500000</v>
      </c>
      <c r="F103" s="18">
        <v>4500000</v>
      </c>
      <c r="G103" s="18">
        <v>0</v>
      </c>
      <c r="H103" s="8">
        <v>0</v>
      </c>
      <c r="I103" s="5">
        <f t="shared" si="7"/>
        <v>4500000</v>
      </c>
      <c r="J103" s="4"/>
      <c r="K103" s="4" t="s">
        <v>26</v>
      </c>
    </row>
    <row r="104" spans="1:11" ht="94.5">
      <c r="A104" s="74">
        <v>16</v>
      </c>
      <c r="B104" s="32" t="s">
        <v>33</v>
      </c>
      <c r="C104" s="4" t="s">
        <v>25</v>
      </c>
      <c r="D104" s="8"/>
      <c r="E104" s="18">
        <v>5175000</v>
      </c>
      <c r="F104" s="18">
        <v>5175000</v>
      </c>
      <c r="G104" s="18">
        <v>0</v>
      </c>
      <c r="H104" s="8">
        <v>0</v>
      </c>
      <c r="I104" s="5">
        <f t="shared" si="7"/>
        <v>5175000</v>
      </c>
      <c r="J104" s="4"/>
      <c r="K104" s="4" t="s">
        <v>26</v>
      </c>
    </row>
    <row r="105" spans="1:11" ht="157.5">
      <c r="A105" s="74">
        <v>17</v>
      </c>
      <c r="B105" s="32" t="s">
        <v>34</v>
      </c>
      <c r="C105" s="4" t="s">
        <v>25</v>
      </c>
      <c r="D105" s="8"/>
      <c r="E105" s="18">
        <v>6100000</v>
      </c>
      <c r="F105" s="18">
        <v>6100000</v>
      </c>
      <c r="G105" s="18">
        <v>0</v>
      </c>
      <c r="H105" s="8">
        <v>0</v>
      </c>
      <c r="I105" s="5">
        <f t="shared" si="7"/>
        <v>6100000</v>
      </c>
      <c r="J105" s="4"/>
      <c r="K105" s="4" t="s">
        <v>26</v>
      </c>
    </row>
    <row r="106" spans="1:11" ht="16.5">
      <c r="A106" s="90"/>
      <c r="B106" s="91"/>
      <c r="C106" s="91"/>
      <c r="D106" s="91"/>
      <c r="E106" s="92">
        <f>SUM(E89:E105)</f>
        <v>211778100</v>
      </c>
      <c r="F106" s="92">
        <f>SUM(F89:F105)</f>
        <v>211778100</v>
      </c>
      <c r="G106" s="92">
        <f>SUM(G89:G105)</f>
        <v>141285400</v>
      </c>
      <c r="H106" s="92">
        <f>SUM(H89:H105)</f>
        <v>6</v>
      </c>
      <c r="I106" s="92">
        <f>SUM(I89:I105)</f>
        <v>70492700</v>
      </c>
      <c r="J106" s="90"/>
      <c r="K106" s="90"/>
    </row>
    <row r="107" spans="1:11" ht="16.5">
      <c r="A107" s="90"/>
      <c r="B107" s="91" t="s">
        <v>144</v>
      </c>
      <c r="C107" s="91"/>
      <c r="D107" s="91"/>
      <c r="E107" s="92">
        <f>E106+E87</f>
        <v>279428100</v>
      </c>
      <c r="F107" s="92">
        <f>F106+F87</f>
        <v>279428100</v>
      </c>
      <c r="G107" s="92">
        <f>G106+G87</f>
        <v>202935400</v>
      </c>
      <c r="H107" s="92">
        <f>H106+H87</f>
        <v>6</v>
      </c>
      <c r="I107" s="92">
        <f>I106+I87</f>
        <v>76492700</v>
      </c>
      <c r="J107" s="90"/>
      <c r="K107" s="90"/>
    </row>
    <row r="108" spans="1:11" ht="15.75">
      <c r="A108" s="70"/>
      <c r="B108" s="163"/>
      <c r="C108" s="163"/>
      <c r="D108" s="163"/>
      <c r="E108" s="164"/>
      <c r="F108" s="164"/>
      <c r="G108" s="164"/>
      <c r="H108" s="164"/>
      <c r="I108" s="164"/>
      <c r="J108" s="70"/>
      <c r="K108" s="70"/>
    </row>
    <row r="109" spans="1:11" ht="16.5" customHeight="1">
      <c r="A109" s="21">
        <v>6</v>
      </c>
      <c r="B109" s="372" t="s">
        <v>196</v>
      </c>
      <c r="C109" s="374"/>
      <c r="D109" s="1"/>
      <c r="E109" s="3" t="s">
        <v>166</v>
      </c>
      <c r="F109" s="5"/>
      <c r="G109" s="5"/>
      <c r="H109" s="5"/>
      <c r="I109" s="5"/>
      <c r="J109" s="4"/>
      <c r="K109" s="4"/>
    </row>
    <row r="110" spans="1:11" ht="16.5">
      <c r="A110" s="27"/>
      <c r="B110" s="1" t="s">
        <v>231</v>
      </c>
      <c r="C110" s="1"/>
      <c r="D110" s="1"/>
      <c r="E110" s="23">
        <v>151200000</v>
      </c>
      <c r="F110" s="5"/>
      <c r="G110" s="5"/>
      <c r="H110" s="5"/>
      <c r="I110" s="5"/>
      <c r="J110" s="5"/>
      <c r="K110" s="4"/>
    </row>
    <row r="111" spans="1:11" ht="16.5" customHeight="1">
      <c r="A111" s="27"/>
      <c r="B111" s="370" t="s">
        <v>517</v>
      </c>
      <c r="C111" s="375"/>
      <c r="D111" s="371"/>
      <c r="E111" s="3">
        <v>40402500</v>
      </c>
      <c r="F111" s="27"/>
      <c r="G111" s="5"/>
      <c r="H111" s="5"/>
      <c r="I111" s="5"/>
      <c r="J111" s="5"/>
      <c r="K111" s="4"/>
    </row>
    <row r="112" spans="1:11" ht="16.5">
      <c r="A112" s="27"/>
      <c r="B112" s="370" t="s">
        <v>219</v>
      </c>
      <c r="C112" s="375"/>
      <c r="D112" s="371"/>
      <c r="E112" s="3">
        <f>E111</f>
        <v>40402500</v>
      </c>
      <c r="F112" s="27"/>
      <c r="G112" s="5"/>
      <c r="H112" s="5"/>
      <c r="I112" s="5"/>
      <c r="J112" s="5"/>
      <c r="K112" s="4"/>
    </row>
    <row r="113" spans="1:11" ht="16.5" customHeight="1">
      <c r="A113" s="27"/>
      <c r="B113" s="370" t="s">
        <v>518</v>
      </c>
      <c r="C113" s="375"/>
      <c r="D113" s="371"/>
      <c r="E113" s="63">
        <f>E112</f>
        <v>40402500</v>
      </c>
      <c r="F113" s="33"/>
      <c r="G113" s="5"/>
      <c r="H113" s="5"/>
      <c r="I113" s="5"/>
      <c r="J113" s="5"/>
      <c r="K113" s="4"/>
    </row>
    <row r="114" spans="1:11" ht="16.5" customHeight="1">
      <c r="A114" s="27"/>
      <c r="B114" s="370" t="s">
        <v>622</v>
      </c>
      <c r="C114" s="371"/>
      <c r="D114" s="1"/>
      <c r="E114" s="3">
        <f>E112-E113</f>
        <v>0</v>
      </c>
      <c r="F114" s="5"/>
      <c r="G114" s="5"/>
      <c r="H114" s="5"/>
      <c r="I114" s="5"/>
      <c r="J114" s="5"/>
      <c r="K114" s="4"/>
    </row>
    <row r="115" spans="1:11" ht="15.75" customHeight="1">
      <c r="A115" s="372" t="s">
        <v>489</v>
      </c>
      <c r="B115" s="373"/>
      <c r="C115" s="373"/>
      <c r="D115" s="373"/>
      <c r="E115" s="373"/>
      <c r="F115" s="373"/>
      <c r="G115" s="373"/>
      <c r="H115" s="373"/>
      <c r="I115" s="373"/>
      <c r="J115" s="373"/>
      <c r="K115" s="374"/>
    </row>
    <row r="116" spans="1:11" ht="66">
      <c r="A116" s="1" t="s">
        <v>132</v>
      </c>
      <c r="B116" s="1" t="s">
        <v>133</v>
      </c>
      <c r="C116" s="1" t="s">
        <v>134</v>
      </c>
      <c r="D116" s="1" t="s">
        <v>154</v>
      </c>
      <c r="E116" s="3" t="s">
        <v>136</v>
      </c>
      <c r="F116" s="3" t="s">
        <v>137</v>
      </c>
      <c r="G116" s="3" t="s">
        <v>138</v>
      </c>
      <c r="H116" s="2" t="s">
        <v>168</v>
      </c>
      <c r="I116" s="3" t="s">
        <v>140</v>
      </c>
      <c r="J116" s="1" t="s">
        <v>141</v>
      </c>
      <c r="K116" s="1" t="s">
        <v>149</v>
      </c>
    </row>
    <row r="117" spans="1:11" ht="110.25">
      <c r="A117" s="27">
        <v>1</v>
      </c>
      <c r="B117" s="24" t="s">
        <v>490</v>
      </c>
      <c r="C117" s="4" t="s">
        <v>491</v>
      </c>
      <c r="D117" s="34">
        <v>0</v>
      </c>
      <c r="E117" s="5">
        <v>11430000</v>
      </c>
      <c r="F117" s="5">
        <v>0</v>
      </c>
      <c r="G117" s="5">
        <v>0</v>
      </c>
      <c r="H117" s="9">
        <v>0</v>
      </c>
      <c r="I117" s="5">
        <f>F117</f>
        <v>0</v>
      </c>
      <c r="J117" s="4">
        <v>0</v>
      </c>
      <c r="K117" s="4" t="s">
        <v>492</v>
      </c>
    </row>
    <row r="118" spans="1:11" ht="78.75">
      <c r="A118" s="27">
        <v>2</v>
      </c>
      <c r="B118" s="24" t="s">
        <v>493</v>
      </c>
      <c r="C118" s="4" t="s">
        <v>491</v>
      </c>
      <c r="D118" s="34">
        <v>0</v>
      </c>
      <c r="E118" s="17">
        <v>6800000</v>
      </c>
      <c r="F118" s="165">
        <v>1700000</v>
      </c>
      <c r="G118" s="165">
        <v>1700000</v>
      </c>
      <c r="H118" s="9">
        <f>G118/E118</f>
        <v>0.25</v>
      </c>
      <c r="I118" s="5">
        <f aca="true" t="shared" si="8" ref="I118:I147">F118</f>
        <v>1700000</v>
      </c>
      <c r="J118" s="4">
        <v>0</v>
      </c>
      <c r="K118" s="4" t="s">
        <v>494</v>
      </c>
    </row>
    <row r="119" spans="1:11" ht="63">
      <c r="A119" s="27">
        <v>3</v>
      </c>
      <c r="B119" s="24" t="s">
        <v>495</v>
      </c>
      <c r="C119" s="4" t="s">
        <v>491</v>
      </c>
      <c r="D119" s="34">
        <v>0</v>
      </c>
      <c r="E119" s="17">
        <v>8145000</v>
      </c>
      <c r="F119" s="17">
        <v>0</v>
      </c>
      <c r="G119" s="17">
        <v>0</v>
      </c>
      <c r="H119" s="9">
        <v>0</v>
      </c>
      <c r="I119" s="5">
        <f t="shared" si="8"/>
        <v>0</v>
      </c>
      <c r="J119" s="4">
        <v>0</v>
      </c>
      <c r="K119" s="4" t="s">
        <v>492</v>
      </c>
    </row>
    <row r="120" spans="1:11" s="132" customFormat="1" ht="126">
      <c r="A120" s="27">
        <v>4</v>
      </c>
      <c r="B120" s="24" t="s">
        <v>496</v>
      </c>
      <c r="C120" s="4" t="s">
        <v>491</v>
      </c>
      <c r="D120" s="34">
        <v>0</v>
      </c>
      <c r="E120" s="17">
        <v>11310000</v>
      </c>
      <c r="F120" s="17">
        <v>2827500</v>
      </c>
      <c r="G120" s="17">
        <v>2827500</v>
      </c>
      <c r="H120" s="9">
        <v>0.125</v>
      </c>
      <c r="I120" s="5">
        <f t="shared" si="8"/>
        <v>2827500</v>
      </c>
      <c r="J120" s="4">
        <v>0</v>
      </c>
      <c r="K120" s="4" t="s">
        <v>494</v>
      </c>
    </row>
    <row r="121" spans="1:11" ht="126">
      <c r="A121" s="27">
        <v>5</v>
      </c>
      <c r="B121" s="24" t="s">
        <v>497</v>
      </c>
      <c r="C121" s="4" t="s">
        <v>491</v>
      </c>
      <c r="D121" s="34">
        <v>0</v>
      </c>
      <c r="E121" s="17">
        <v>10290000</v>
      </c>
      <c r="F121" s="17">
        <v>0</v>
      </c>
      <c r="G121" s="17">
        <v>0</v>
      </c>
      <c r="H121" s="9">
        <v>0</v>
      </c>
      <c r="I121" s="5">
        <f t="shared" si="8"/>
        <v>0</v>
      </c>
      <c r="J121" s="4">
        <v>0</v>
      </c>
      <c r="K121" s="4" t="s">
        <v>492</v>
      </c>
    </row>
    <row r="122" spans="1:11" ht="189">
      <c r="A122" s="27">
        <v>6</v>
      </c>
      <c r="B122" s="24" t="s">
        <v>498</v>
      </c>
      <c r="C122" s="4" t="s">
        <v>491</v>
      </c>
      <c r="D122" s="34">
        <v>0</v>
      </c>
      <c r="E122" s="17">
        <v>9750000</v>
      </c>
      <c r="F122" s="17">
        <v>0</v>
      </c>
      <c r="G122" s="17">
        <v>0</v>
      </c>
      <c r="H122" s="9">
        <v>0</v>
      </c>
      <c r="I122" s="5">
        <f t="shared" si="8"/>
        <v>0</v>
      </c>
      <c r="J122" s="4">
        <v>0</v>
      </c>
      <c r="K122" s="4" t="s">
        <v>492</v>
      </c>
    </row>
    <row r="123" spans="1:11" ht="110.25">
      <c r="A123" s="27">
        <v>7</v>
      </c>
      <c r="B123" s="24" t="s">
        <v>499</v>
      </c>
      <c r="C123" s="4" t="s">
        <v>491</v>
      </c>
      <c r="D123" s="34">
        <v>0</v>
      </c>
      <c r="E123" s="17">
        <v>8400000</v>
      </c>
      <c r="F123" s="17">
        <v>2100000</v>
      </c>
      <c r="G123" s="17">
        <v>2100000</v>
      </c>
      <c r="H123" s="9">
        <v>0.25</v>
      </c>
      <c r="I123" s="5">
        <f t="shared" si="8"/>
        <v>2100000</v>
      </c>
      <c r="J123" s="4">
        <v>0</v>
      </c>
      <c r="K123" s="4" t="s">
        <v>5</v>
      </c>
    </row>
    <row r="124" spans="1:11" ht="78.75">
      <c r="A124" s="27"/>
      <c r="B124" s="24" t="s">
        <v>500</v>
      </c>
      <c r="C124" s="4" t="s">
        <v>491</v>
      </c>
      <c r="D124" s="34">
        <v>0</v>
      </c>
      <c r="E124" s="17">
        <v>7060000</v>
      </c>
      <c r="F124" s="17">
        <v>0</v>
      </c>
      <c r="G124" s="17">
        <v>0</v>
      </c>
      <c r="H124" s="9">
        <v>0</v>
      </c>
      <c r="I124" s="5">
        <f t="shared" si="8"/>
        <v>0</v>
      </c>
      <c r="J124" s="4">
        <v>0</v>
      </c>
      <c r="K124" s="4" t="s">
        <v>492</v>
      </c>
    </row>
    <row r="125" spans="1:11" ht="173.25">
      <c r="A125" s="27">
        <v>9</v>
      </c>
      <c r="B125" s="24" t="s">
        <v>6</v>
      </c>
      <c r="C125" s="4" t="s">
        <v>491</v>
      </c>
      <c r="D125" s="34">
        <v>0</v>
      </c>
      <c r="E125" s="17">
        <v>22150000</v>
      </c>
      <c r="F125" s="17">
        <v>22150000</v>
      </c>
      <c r="G125" s="17">
        <v>22150000</v>
      </c>
      <c r="H125" s="9">
        <v>1</v>
      </c>
      <c r="I125" s="5">
        <f t="shared" si="8"/>
        <v>22150000</v>
      </c>
      <c r="J125" s="4">
        <v>0</v>
      </c>
      <c r="K125" s="4" t="s">
        <v>7</v>
      </c>
    </row>
    <row r="126" spans="1:11" ht="110.25">
      <c r="A126" s="27">
        <v>10</v>
      </c>
      <c r="B126" s="24" t="s">
        <v>501</v>
      </c>
      <c r="C126" s="4" t="s">
        <v>491</v>
      </c>
      <c r="D126" s="34">
        <v>0</v>
      </c>
      <c r="E126" s="17">
        <v>7200000</v>
      </c>
      <c r="F126" s="17">
        <v>1800000</v>
      </c>
      <c r="G126" s="17">
        <v>1800000</v>
      </c>
      <c r="H126" s="9">
        <v>0.25</v>
      </c>
      <c r="I126" s="5">
        <f t="shared" si="8"/>
        <v>1800000</v>
      </c>
      <c r="J126" s="4">
        <v>0</v>
      </c>
      <c r="K126" s="4" t="s">
        <v>8</v>
      </c>
    </row>
    <row r="127" spans="1:11" ht="94.5">
      <c r="A127" s="27">
        <v>11</v>
      </c>
      <c r="B127" s="24" t="s">
        <v>502</v>
      </c>
      <c r="C127" s="4" t="s">
        <v>491</v>
      </c>
      <c r="D127" s="34">
        <v>0</v>
      </c>
      <c r="E127" s="17">
        <v>2120000</v>
      </c>
      <c r="F127" s="17">
        <v>530000</v>
      </c>
      <c r="G127" s="17">
        <v>530000</v>
      </c>
      <c r="H127" s="9">
        <v>0.125</v>
      </c>
      <c r="I127" s="5">
        <f t="shared" si="8"/>
        <v>530000</v>
      </c>
      <c r="J127" s="4">
        <v>0</v>
      </c>
      <c r="K127" s="4" t="s">
        <v>13</v>
      </c>
    </row>
    <row r="128" spans="1:11" ht="157.5">
      <c r="A128" s="27">
        <v>12</v>
      </c>
      <c r="B128" s="24" t="s">
        <v>503</v>
      </c>
      <c r="C128" s="4" t="s">
        <v>491</v>
      </c>
      <c r="D128" s="34">
        <v>0</v>
      </c>
      <c r="E128" s="17">
        <v>8790000</v>
      </c>
      <c r="F128" s="17">
        <v>0</v>
      </c>
      <c r="G128" s="3">
        <v>0</v>
      </c>
      <c r="H128" s="9">
        <v>0</v>
      </c>
      <c r="I128" s="5">
        <f t="shared" si="8"/>
        <v>0</v>
      </c>
      <c r="J128" s="4">
        <v>0</v>
      </c>
      <c r="K128" s="4" t="s">
        <v>492</v>
      </c>
    </row>
    <row r="129" spans="1:11" ht="94.5">
      <c r="A129" s="27">
        <v>13</v>
      </c>
      <c r="B129" s="32" t="s">
        <v>504</v>
      </c>
      <c r="C129" s="4" t="s">
        <v>491</v>
      </c>
      <c r="D129" s="34">
        <v>0</v>
      </c>
      <c r="E129" s="17">
        <v>6360000</v>
      </c>
      <c r="F129" s="17">
        <v>1590000</v>
      </c>
      <c r="G129" s="17">
        <v>1590000</v>
      </c>
      <c r="H129" s="9">
        <v>0.25</v>
      </c>
      <c r="I129" s="5">
        <f t="shared" si="8"/>
        <v>1590000</v>
      </c>
      <c r="J129" s="4">
        <v>0</v>
      </c>
      <c r="K129" s="4" t="s">
        <v>9</v>
      </c>
    </row>
    <row r="130" spans="1:11" ht="189">
      <c r="A130" s="27">
        <v>14</v>
      </c>
      <c r="B130" s="24" t="s">
        <v>505</v>
      </c>
      <c r="C130" s="4" t="s">
        <v>491</v>
      </c>
      <c r="D130" s="34">
        <v>0</v>
      </c>
      <c r="E130" s="17">
        <v>2160000</v>
      </c>
      <c r="F130" s="17">
        <v>2160000</v>
      </c>
      <c r="G130" s="17">
        <v>2160000</v>
      </c>
      <c r="H130" s="9">
        <v>0.25</v>
      </c>
      <c r="I130" s="5">
        <f t="shared" si="8"/>
        <v>2160000</v>
      </c>
      <c r="J130" s="4">
        <v>0</v>
      </c>
      <c r="K130" s="4" t="s">
        <v>10</v>
      </c>
    </row>
    <row r="131" spans="1:11" ht="220.5">
      <c r="A131" s="27">
        <v>15</v>
      </c>
      <c r="B131" s="24" t="s">
        <v>506</v>
      </c>
      <c r="C131" s="4" t="s">
        <v>491</v>
      </c>
      <c r="D131" s="34">
        <v>0</v>
      </c>
      <c r="E131" s="17">
        <v>13505000</v>
      </c>
      <c r="F131" s="17">
        <v>0</v>
      </c>
      <c r="G131" s="3">
        <v>0</v>
      </c>
      <c r="H131" s="9">
        <v>0</v>
      </c>
      <c r="I131" s="5">
        <f t="shared" si="8"/>
        <v>0</v>
      </c>
      <c r="J131" s="1">
        <v>0</v>
      </c>
      <c r="K131" s="4" t="s">
        <v>492</v>
      </c>
    </row>
    <row r="132" spans="1:11" ht="141.75">
      <c r="A132" s="27">
        <v>16</v>
      </c>
      <c r="B132" s="24" t="s">
        <v>507</v>
      </c>
      <c r="C132" s="4" t="s">
        <v>491</v>
      </c>
      <c r="D132" s="34">
        <v>0</v>
      </c>
      <c r="E132" s="17">
        <v>5620000</v>
      </c>
      <c r="F132" s="17">
        <v>1405000</v>
      </c>
      <c r="G132" s="17">
        <v>1405000</v>
      </c>
      <c r="H132" s="9">
        <v>0.25</v>
      </c>
      <c r="I132" s="5">
        <f t="shared" si="8"/>
        <v>1405000</v>
      </c>
      <c r="J132" s="27"/>
      <c r="K132" s="4" t="s">
        <v>12</v>
      </c>
    </row>
    <row r="133" spans="1:11" ht="157.5">
      <c r="A133" s="27">
        <v>17</v>
      </c>
      <c r="B133" s="24" t="s">
        <v>508</v>
      </c>
      <c r="C133" s="4" t="s">
        <v>491</v>
      </c>
      <c r="D133" s="34">
        <v>0</v>
      </c>
      <c r="E133" s="17">
        <v>4700000</v>
      </c>
      <c r="F133" s="17">
        <v>0</v>
      </c>
      <c r="G133" s="3">
        <v>0</v>
      </c>
      <c r="H133" s="9">
        <v>0</v>
      </c>
      <c r="I133" s="5">
        <f t="shared" si="8"/>
        <v>0</v>
      </c>
      <c r="J133" s="27"/>
      <c r="K133" s="4" t="s">
        <v>492</v>
      </c>
    </row>
    <row r="134" spans="1:11" ht="126">
      <c r="A134" s="27">
        <v>18</v>
      </c>
      <c r="B134" s="24" t="s">
        <v>509</v>
      </c>
      <c r="C134" s="4" t="s">
        <v>491</v>
      </c>
      <c r="D134" s="34">
        <v>0</v>
      </c>
      <c r="E134" s="17">
        <v>5410000</v>
      </c>
      <c r="F134" s="17">
        <v>4140000</v>
      </c>
      <c r="G134" s="17">
        <v>4140000</v>
      </c>
      <c r="H134" s="9">
        <v>0.1</v>
      </c>
      <c r="I134" s="5">
        <f t="shared" si="8"/>
        <v>4140000</v>
      </c>
      <c r="J134" s="27"/>
      <c r="K134" s="4" t="s">
        <v>11</v>
      </c>
    </row>
    <row r="135" spans="1:11" ht="16.5">
      <c r="A135" s="27"/>
      <c r="B135" s="166" t="s">
        <v>159</v>
      </c>
      <c r="C135" s="1"/>
      <c r="D135" s="93"/>
      <c r="E135" s="23">
        <f>SUM(E117:E134)</f>
        <v>151200000</v>
      </c>
      <c r="F135" s="23">
        <f>SUM(F117:F134)</f>
        <v>40402500</v>
      </c>
      <c r="G135" s="3">
        <f>SUM(G117:G134)</f>
        <v>40402500</v>
      </c>
      <c r="H135" s="94"/>
      <c r="I135" s="3">
        <f t="shared" si="8"/>
        <v>40402500</v>
      </c>
      <c r="J135" s="22"/>
      <c r="K135" s="1"/>
    </row>
    <row r="136" spans="1:11" ht="16.5">
      <c r="A136" s="27"/>
      <c r="B136" s="166"/>
      <c r="C136" s="1"/>
      <c r="D136" s="93"/>
      <c r="E136" s="23"/>
      <c r="F136" s="23"/>
      <c r="G136" s="3"/>
      <c r="H136" s="94"/>
      <c r="I136" s="3"/>
      <c r="J136" s="22"/>
      <c r="K136" s="1"/>
    </row>
    <row r="137" spans="1:11" ht="16.5">
      <c r="A137" s="22">
        <v>7</v>
      </c>
      <c r="B137" s="22" t="s">
        <v>510</v>
      </c>
      <c r="C137" s="1"/>
      <c r="D137" s="1"/>
      <c r="E137" s="3"/>
      <c r="F137" s="3"/>
      <c r="G137" s="3"/>
      <c r="H137" s="3"/>
      <c r="I137" s="3"/>
      <c r="J137" s="1"/>
      <c r="K137" s="1"/>
    </row>
    <row r="138" spans="1:11" ht="16.5">
      <c r="A138" s="27"/>
      <c r="B138" s="1" t="s">
        <v>231</v>
      </c>
      <c r="C138" s="1"/>
      <c r="D138" s="1"/>
      <c r="E138" s="23">
        <v>17307000</v>
      </c>
      <c r="F138" s="5"/>
      <c r="G138" s="5"/>
      <c r="H138" s="5"/>
      <c r="I138" s="5"/>
      <c r="J138" s="5"/>
      <c r="K138" s="4"/>
    </row>
    <row r="139" spans="1:11" ht="16.5">
      <c r="A139" s="27"/>
      <c r="B139" s="1" t="s">
        <v>488</v>
      </c>
      <c r="C139" s="1"/>
      <c r="D139" s="1"/>
      <c r="E139" s="3">
        <v>0</v>
      </c>
      <c r="F139" s="5"/>
      <c r="G139" s="5"/>
      <c r="H139" s="5"/>
      <c r="I139" s="5"/>
      <c r="J139" s="5"/>
      <c r="K139" s="4"/>
    </row>
    <row r="140" spans="1:11" ht="16.5">
      <c r="A140" s="27"/>
      <c r="B140" s="296" t="s">
        <v>517</v>
      </c>
      <c r="C140" s="296"/>
      <c r="D140" s="296"/>
      <c r="E140" s="23">
        <f>F149</f>
        <v>7935000</v>
      </c>
      <c r="F140" s="27"/>
      <c r="G140" s="5"/>
      <c r="H140" s="5"/>
      <c r="I140" s="5"/>
      <c r="J140" s="5"/>
      <c r="K140" s="4"/>
    </row>
    <row r="141" spans="1:11" ht="16.5">
      <c r="A141" s="27"/>
      <c r="B141" s="296" t="s">
        <v>219</v>
      </c>
      <c r="C141" s="296"/>
      <c r="D141" s="296"/>
      <c r="E141" s="23">
        <v>0</v>
      </c>
      <c r="F141" s="27"/>
      <c r="G141" s="5"/>
      <c r="H141" s="5"/>
      <c r="I141" s="5"/>
      <c r="J141" s="5"/>
      <c r="K141" s="4"/>
    </row>
    <row r="142" spans="1:11" ht="16.5">
      <c r="A142" s="27"/>
      <c r="B142" s="296" t="s">
        <v>518</v>
      </c>
      <c r="C142" s="296"/>
      <c r="D142" s="296"/>
      <c r="E142" s="63">
        <f>E140</f>
        <v>7935000</v>
      </c>
      <c r="F142" s="33"/>
      <c r="G142" s="5"/>
      <c r="H142" s="5"/>
      <c r="I142" s="5"/>
      <c r="J142" s="5"/>
      <c r="K142" s="4"/>
    </row>
    <row r="143" spans="1:11" ht="16.5">
      <c r="A143" s="27"/>
      <c r="B143" s="296" t="s">
        <v>0</v>
      </c>
      <c r="C143" s="296"/>
      <c r="D143" s="296"/>
      <c r="E143" s="3"/>
      <c r="F143" s="5"/>
      <c r="G143" s="5"/>
      <c r="H143" s="5"/>
      <c r="I143" s="5"/>
      <c r="J143" s="5"/>
      <c r="K143" s="4"/>
    </row>
    <row r="144" spans="1:11" ht="15.75">
      <c r="A144" s="297" t="s">
        <v>489</v>
      </c>
      <c r="B144" s="293"/>
      <c r="C144" s="293"/>
      <c r="D144" s="293"/>
      <c r="E144" s="293"/>
      <c r="F144" s="293"/>
      <c r="G144" s="293"/>
      <c r="H144" s="293"/>
      <c r="I144" s="293"/>
      <c r="J144" s="293"/>
      <c r="K144" s="293"/>
    </row>
    <row r="145" spans="1:11" ht="94.5">
      <c r="A145" s="27">
        <v>1</v>
      </c>
      <c r="B145" s="4" t="s">
        <v>511</v>
      </c>
      <c r="C145" s="4" t="s">
        <v>491</v>
      </c>
      <c r="D145" s="34">
        <v>1</v>
      </c>
      <c r="E145" s="17">
        <v>7280000</v>
      </c>
      <c r="F145" s="17">
        <v>1820000</v>
      </c>
      <c r="G145" s="3">
        <f>F145</f>
        <v>1820000</v>
      </c>
      <c r="H145" s="9">
        <v>0</v>
      </c>
      <c r="I145" s="5">
        <v>0</v>
      </c>
      <c r="J145" s="27"/>
      <c r="K145" s="4" t="s">
        <v>59</v>
      </c>
    </row>
    <row r="146" spans="1:11" ht="126">
      <c r="A146" s="27">
        <v>2</v>
      </c>
      <c r="B146" s="4" t="s">
        <v>512</v>
      </c>
      <c r="C146" s="4" t="s">
        <v>491</v>
      </c>
      <c r="D146" s="34">
        <v>1</v>
      </c>
      <c r="E146" s="17">
        <v>6000000</v>
      </c>
      <c r="F146" s="17">
        <v>6000000</v>
      </c>
      <c r="G146" s="3">
        <v>6000000</v>
      </c>
      <c r="H146" s="9">
        <v>0</v>
      </c>
      <c r="I146" s="5"/>
      <c r="J146" s="27"/>
      <c r="K146" s="4" t="s">
        <v>59</v>
      </c>
    </row>
    <row r="147" spans="1:11" ht="220.5">
      <c r="A147" s="27">
        <v>3</v>
      </c>
      <c r="B147" s="4" t="s">
        <v>513</v>
      </c>
      <c r="C147" s="4" t="s">
        <v>514</v>
      </c>
      <c r="D147" s="34">
        <v>0</v>
      </c>
      <c r="E147" s="17">
        <v>3567000</v>
      </c>
      <c r="F147" s="17">
        <v>0</v>
      </c>
      <c r="G147" s="3">
        <v>0</v>
      </c>
      <c r="H147" s="9">
        <v>0</v>
      </c>
      <c r="I147" s="5">
        <f t="shared" si="8"/>
        <v>0</v>
      </c>
      <c r="J147" s="27"/>
      <c r="K147" s="4" t="s">
        <v>515</v>
      </c>
    </row>
    <row r="148" spans="1:11" ht="126">
      <c r="A148" s="27">
        <v>4</v>
      </c>
      <c r="B148" s="4" t="s">
        <v>516</v>
      </c>
      <c r="C148" s="4" t="s">
        <v>491</v>
      </c>
      <c r="D148" s="34">
        <v>0</v>
      </c>
      <c r="E148" s="17">
        <v>460000</v>
      </c>
      <c r="F148" s="17">
        <v>115000</v>
      </c>
      <c r="G148" s="3">
        <v>115000</v>
      </c>
      <c r="H148" s="9">
        <v>0</v>
      </c>
      <c r="I148" s="5">
        <v>0</v>
      </c>
      <c r="J148" s="27"/>
      <c r="K148" s="4" t="s">
        <v>59</v>
      </c>
    </row>
    <row r="149" spans="1:11" ht="16.5">
      <c r="A149" s="27"/>
      <c r="B149" s="22" t="s">
        <v>152</v>
      </c>
      <c r="C149" s="22"/>
      <c r="D149" s="22"/>
      <c r="E149" s="95">
        <f>SUM(E145:E148)</f>
        <v>17307000</v>
      </c>
      <c r="F149" s="95">
        <f>SUM(F145:F148)</f>
        <v>7935000</v>
      </c>
      <c r="G149" s="23"/>
      <c r="H149" s="94"/>
      <c r="I149" s="23">
        <f>SUM(I145:I148)</f>
        <v>0</v>
      </c>
      <c r="J149" s="22"/>
      <c r="K149" s="1"/>
    </row>
    <row r="150" spans="1:11" ht="16.5">
      <c r="A150" s="1"/>
      <c r="B150" s="1"/>
      <c r="C150" s="1"/>
      <c r="D150" s="1"/>
      <c r="E150" s="3"/>
      <c r="F150" s="3"/>
      <c r="G150" s="5"/>
      <c r="H150" s="10"/>
      <c r="I150" s="5"/>
      <c r="J150" s="4"/>
      <c r="K150" s="1"/>
    </row>
    <row r="151" spans="1:11" ht="16.5">
      <c r="A151" s="30">
        <v>8</v>
      </c>
      <c r="B151" s="297" t="s">
        <v>470</v>
      </c>
      <c r="C151" s="293"/>
      <c r="D151" s="293"/>
      <c r="E151" s="293"/>
      <c r="F151" s="293"/>
      <c r="G151" s="293"/>
      <c r="H151" s="5"/>
      <c r="I151" s="5"/>
      <c r="J151" s="4"/>
      <c r="K151" s="4"/>
    </row>
    <row r="152" spans="1:11" ht="16.5">
      <c r="A152" s="4"/>
      <c r="B152" s="1" t="s">
        <v>231</v>
      </c>
      <c r="C152" s="1"/>
      <c r="D152" s="1"/>
      <c r="E152" s="3">
        <v>34160000</v>
      </c>
      <c r="F152" s="5"/>
      <c r="G152" s="5"/>
      <c r="H152" s="5"/>
      <c r="I152" s="5"/>
      <c r="J152" s="5"/>
      <c r="K152" s="4"/>
    </row>
    <row r="153" spans="1:11" ht="16.5">
      <c r="A153" s="4"/>
      <c r="B153" s="297" t="s">
        <v>232</v>
      </c>
      <c r="C153" s="297"/>
      <c r="D153" s="297"/>
      <c r="E153" s="3">
        <f>E169</f>
        <v>26795000</v>
      </c>
      <c r="F153" s="5"/>
      <c r="G153" s="5"/>
      <c r="H153" s="6"/>
      <c r="I153" s="5"/>
      <c r="J153" s="4"/>
      <c r="K153" s="4"/>
    </row>
    <row r="154" spans="1:11" ht="33">
      <c r="A154" s="4"/>
      <c r="B154" s="1" t="s">
        <v>167</v>
      </c>
      <c r="C154" s="1"/>
      <c r="D154" s="1"/>
      <c r="E154" s="3">
        <f>G169</f>
        <v>14505000</v>
      </c>
      <c r="F154" s="5"/>
      <c r="G154" s="5"/>
      <c r="H154" s="4"/>
      <c r="I154" s="5"/>
      <c r="J154" s="4"/>
      <c r="K154" s="4"/>
    </row>
    <row r="155" spans="1:11" ht="16.5">
      <c r="A155" s="4"/>
      <c r="B155" s="297" t="s">
        <v>597</v>
      </c>
      <c r="C155" s="297"/>
      <c r="D155" s="297"/>
      <c r="E155" s="3">
        <f>E153-E154</f>
        <v>12290000</v>
      </c>
      <c r="F155" s="5"/>
      <c r="G155" s="5"/>
      <c r="H155" s="4"/>
      <c r="I155" s="5"/>
      <c r="J155" s="4"/>
      <c r="K155" s="4"/>
    </row>
    <row r="156" spans="1:11" ht="66">
      <c r="A156" s="1" t="s">
        <v>132</v>
      </c>
      <c r="B156" s="1" t="s">
        <v>133</v>
      </c>
      <c r="C156" s="1" t="s">
        <v>134</v>
      </c>
      <c r="D156" s="1" t="s">
        <v>154</v>
      </c>
      <c r="E156" s="3" t="s">
        <v>136</v>
      </c>
      <c r="F156" s="3" t="s">
        <v>137</v>
      </c>
      <c r="G156" s="3" t="s">
        <v>138</v>
      </c>
      <c r="H156" s="2" t="s">
        <v>168</v>
      </c>
      <c r="I156" s="3" t="s">
        <v>140</v>
      </c>
      <c r="J156" s="1" t="s">
        <v>141</v>
      </c>
      <c r="K156" s="1" t="s">
        <v>149</v>
      </c>
    </row>
    <row r="157" spans="1:11" ht="47.25">
      <c r="A157" s="4">
        <v>1</v>
      </c>
      <c r="B157" s="4" t="s">
        <v>395</v>
      </c>
      <c r="C157" s="4" t="s">
        <v>61</v>
      </c>
      <c r="D157" s="94">
        <v>0</v>
      </c>
      <c r="E157" s="5">
        <v>2000000</v>
      </c>
      <c r="F157" s="5">
        <f>E157</f>
        <v>2000000</v>
      </c>
      <c r="G157" s="5">
        <f>F157</f>
        <v>2000000</v>
      </c>
      <c r="H157" s="96">
        <v>0</v>
      </c>
      <c r="I157" s="5">
        <f>F157-G157</f>
        <v>0</v>
      </c>
      <c r="J157" s="1"/>
      <c r="K157" s="4" t="s">
        <v>19</v>
      </c>
    </row>
    <row r="158" spans="1:11" ht="78.75">
      <c r="A158" s="4">
        <v>2</v>
      </c>
      <c r="B158" s="4" t="s">
        <v>396</v>
      </c>
      <c r="C158" s="4" t="s">
        <v>69</v>
      </c>
      <c r="D158" s="94">
        <v>0</v>
      </c>
      <c r="E158" s="5">
        <v>5520000</v>
      </c>
      <c r="F158" s="5">
        <v>5520000</v>
      </c>
      <c r="G158" s="5">
        <f aca="true" t="shared" si="9" ref="G158:G163">F158</f>
        <v>5520000</v>
      </c>
      <c r="H158" s="96">
        <v>0</v>
      </c>
      <c r="I158" s="5">
        <f aca="true" t="shared" si="10" ref="I158:I163">F158-G158</f>
        <v>0</v>
      </c>
      <c r="J158" s="1"/>
      <c r="K158" s="4" t="s">
        <v>19</v>
      </c>
    </row>
    <row r="159" spans="1:11" ht="220.5">
      <c r="A159" s="4">
        <v>3</v>
      </c>
      <c r="B159" s="4" t="s">
        <v>397</v>
      </c>
      <c r="C159" s="4" t="s">
        <v>69</v>
      </c>
      <c r="D159" s="94">
        <v>0</v>
      </c>
      <c r="E159" s="5">
        <v>1700000</v>
      </c>
      <c r="F159" s="5">
        <v>1700000</v>
      </c>
      <c r="G159" s="5">
        <f t="shared" si="9"/>
        <v>1700000</v>
      </c>
      <c r="H159" s="96">
        <v>0</v>
      </c>
      <c r="I159" s="5">
        <f t="shared" si="10"/>
        <v>0</v>
      </c>
      <c r="J159" s="1"/>
      <c r="K159" s="4" t="s">
        <v>19</v>
      </c>
    </row>
    <row r="160" spans="1:11" ht="126">
      <c r="A160" s="4">
        <v>4</v>
      </c>
      <c r="B160" s="4" t="s">
        <v>398</v>
      </c>
      <c r="C160" s="4" t="s">
        <v>69</v>
      </c>
      <c r="D160" s="94">
        <v>0</v>
      </c>
      <c r="E160" s="5">
        <v>3335000</v>
      </c>
      <c r="F160" s="5">
        <v>3335000</v>
      </c>
      <c r="G160" s="5">
        <f t="shared" si="9"/>
        <v>3335000</v>
      </c>
      <c r="H160" s="96">
        <v>0</v>
      </c>
      <c r="I160" s="5">
        <f t="shared" si="10"/>
        <v>0</v>
      </c>
      <c r="J160" s="1"/>
      <c r="K160" s="4" t="s">
        <v>19</v>
      </c>
    </row>
    <row r="161" spans="1:11" ht="78.75">
      <c r="A161" s="4">
        <v>5</v>
      </c>
      <c r="B161" s="4" t="s">
        <v>399</v>
      </c>
      <c r="C161" s="4" t="s">
        <v>70</v>
      </c>
      <c r="D161" s="94">
        <v>0</v>
      </c>
      <c r="E161" s="5">
        <v>650000</v>
      </c>
      <c r="F161" s="5">
        <f>E161</f>
        <v>650000</v>
      </c>
      <c r="G161" s="5">
        <f t="shared" si="9"/>
        <v>650000</v>
      </c>
      <c r="H161" s="96">
        <v>0</v>
      </c>
      <c r="I161" s="5">
        <f t="shared" si="10"/>
        <v>0</v>
      </c>
      <c r="J161" s="1"/>
      <c r="K161" s="4" t="s">
        <v>19</v>
      </c>
    </row>
    <row r="162" spans="1:11" ht="63">
      <c r="A162" s="4">
        <v>6</v>
      </c>
      <c r="B162" s="4" t="s">
        <v>400</v>
      </c>
      <c r="C162" s="4" t="s">
        <v>71</v>
      </c>
      <c r="D162" s="94">
        <v>0</v>
      </c>
      <c r="E162" s="5">
        <v>650000</v>
      </c>
      <c r="F162" s="5">
        <f>E162</f>
        <v>650000</v>
      </c>
      <c r="G162" s="5">
        <f t="shared" si="9"/>
        <v>650000</v>
      </c>
      <c r="H162" s="96">
        <v>0</v>
      </c>
      <c r="I162" s="5">
        <f t="shared" si="10"/>
        <v>0</v>
      </c>
      <c r="J162" s="1"/>
      <c r="K162" s="4" t="s">
        <v>19</v>
      </c>
    </row>
    <row r="163" spans="1:11" ht="63">
      <c r="A163" s="4">
        <v>7</v>
      </c>
      <c r="B163" s="4" t="s">
        <v>401</v>
      </c>
      <c r="C163" s="4" t="s">
        <v>71</v>
      </c>
      <c r="D163" s="94">
        <v>0</v>
      </c>
      <c r="E163" s="5">
        <v>650000</v>
      </c>
      <c r="F163" s="5">
        <v>650000</v>
      </c>
      <c r="G163" s="5">
        <f t="shared" si="9"/>
        <v>650000</v>
      </c>
      <c r="H163" s="96">
        <v>0</v>
      </c>
      <c r="I163" s="5">
        <f t="shared" si="10"/>
        <v>0</v>
      </c>
      <c r="J163" s="1"/>
      <c r="K163" s="4" t="s">
        <v>19</v>
      </c>
    </row>
    <row r="164" spans="1:11" ht="94.5">
      <c r="A164" s="4">
        <v>8</v>
      </c>
      <c r="B164" s="4" t="s">
        <v>1</v>
      </c>
      <c r="C164" s="4" t="s">
        <v>71</v>
      </c>
      <c r="D164" s="94">
        <v>0</v>
      </c>
      <c r="E164" s="5">
        <v>4600000</v>
      </c>
      <c r="F164" s="5">
        <v>4600000</v>
      </c>
      <c r="G164" s="5"/>
      <c r="H164" s="96"/>
      <c r="I164" s="5">
        <f>F164</f>
        <v>4600000</v>
      </c>
      <c r="J164" s="1"/>
      <c r="K164" s="4" t="s">
        <v>17</v>
      </c>
    </row>
    <row r="165" spans="1:11" ht="94.5">
      <c r="A165" s="4">
        <v>9</v>
      </c>
      <c r="B165" s="4" t="s">
        <v>2</v>
      </c>
      <c r="C165" s="4" t="s">
        <v>72</v>
      </c>
      <c r="D165" s="94">
        <v>0</v>
      </c>
      <c r="E165" s="5">
        <v>2000000</v>
      </c>
      <c r="F165" s="5">
        <v>2000000</v>
      </c>
      <c r="G165" s="5"/>
      <c r="H165" s="96"/>
      <c r="I165" s="5">
        <f>F165</f>
        <v>2000000</v>
      </c>
      <c r="J165" s="1"/>
      <c r="K165" s="4" t="s">
        <v>17</v>
      </c>
    </row>
    <row r="166" spans="1:11" ht="94.5">
      <c r="A166" s="4">
        <v>10</v>
      </c>
      <c r="B166" s="4" t="s">
        <v>3</v>
      </c>
      <c r="C166" s="4" t="s">
        <v>71</v>
      </c>
      <c r="D166" s="94">
        <v>0</v>
      </c>
      <c r="E166" s="5">
        <v>1820000</v>
      </c>
      <c r="F166" s="5">
        <v>1820000</v>
      </c>
      <c r="G166" s="5"/>
      <c r="H166" s="96"/>
      <c r="I166" s="5">
        <f>F166</f>
        <v>1820000</v>
      </c>
      <c r="J166" s="1"/>
      <c r="K166" s="4" t="s">
        <v>17</v>
      </c>
    </row>
    <row r="167" spans="1:11" ht="94.5">
      <c r="A167" s="4">
        <v>11</v>
      </c>
      <c r="B167" s="4" t="s">
        <v>20</v>
      </c>
      <c r="C167" s="4" t="s">
        <v>73</v>
      </c>
      <c r="D167" s="94">
        <v>0</v>
      </c>
      <c r="E167" s="5">
        <v>520000</v>
      </c>
      <c r="F167" s="5">
        <v>520000</v>
      </c>
      <c r="G167" s="5"/>
      <c r="H167" s="96"/>
      <c r="I167" s="5">
        <f>F167</f>
        <v>520000</v>
      </c>
      <c r="J167" s="1"/>
      <c r="K167" s="4" t="s">
        <v>17</v>
      </c>
    </row>
    <row r="168" spans="1:11" ht="94.5">
      <c r="A168" s="4">
        <v>12</v>
      </c>
      <c r="B168" s="4" t="s">
        <v>4</v>
      </c>
      <c r="C168" s="4" t="s">
        <v>74</v>
      </c>
      <c r="D168" s="94">
        <v>0</v>
      </c>
      <c r="E168" s="5">
        <v>3350000</v>
      </c>
      <c r="F168" s="5">
        <v>3350000</v>
      </c>
      <c r="G168" s="5"/>
      <c r="H168" s="96"/>
      <c r="I168" s="5">
        <f>F168</f>
        <v>3350000</v>
      </c>
      <c r="J168" s="1"/>
      <c r="K168" s="4" t="s">
        <v>17</v>
      </c>
    </row>
    <row r="169" spans="1:11" ht="16.5">
      <c r="A169" s="1"/>
      <c r="B169" s="1" t="s">
        <v>159</v>
      </c>
      <c r="C169" s="1"/>
      <c r="D169" s="1"/>
      <c r="E169" s="3">
        <f>SUM(E157:E168)</f>
        <v>26795000</v>
      </c>
      <c r="F169" s="3">
        <f>SUM(F157:F168)</f>
        <v>26795000</v>
      </c>
      <c r="G169" s="3">
        <f>SUM(G157:G168)</f>
        <v>14505000</v>
      </c>
      <c r="H169" s="3">
        <f>SUM(H157:H168)</f>
        <v>0</v>
      </c>
      <c r="I169" s="3">
        <f>SUM(I157:I168)</f>
        <v>12290000</v>
      </c>
      <c r="J169" s="1"/>
      <c r="K169" s="1"/>
    </row>
    <row r="170" spans="1:11" ht="16.5">
      <c r="A170" s="4"/>
      <c r="B170" s="1"/>
      <c r="C170" s="1"/>
      <c r="D170" s="1"/>
      <c r="E170" s="3"/>
      <c r="F170" s="3"/>
      <c r="G170" s="3"/>
      <c r="H170" s="3"/>
      <c r="I170" s="3"/>
      <c r="J170" s="1"/>
      <c r="K170" s="1"/>
    </row>
    <row r="171" spans="1:11" ht="16.5">
      <c r="A171" s="4"/>
      <c r="B171" s="1"/>
      <c r="C171" s="1"/>
      <c r="D171" s="1"/>
      <c r="E171" s="3"/>
      <c r="F171" s="3"/>
      <c r="G171" s="3"/>
      <c r="H171" s="3"/>
      <c r="I171" s="3"/>
      <c r="J171" s="1"/>
      <c r="K171" s="1"/>
    </row>
    <row r="172" spans="1:11" ht="16.5">
      <c r="A172" s="30">
        <v>9</v>
      </c>
      <c r="B172" s="1" t="s">
        <v>194</v>
      </c>
      <c r="C172" s="1"/>
      <c r="D172" s="1"/>
      <c r="E172" s="3" t="s">
        <v>166</v>
      </c>
      <c r="F172" s="5"/>
      <c r="G172" s="5"/>
      <c r="H172" s="5"/>
      <c r="I172" s="5"/>
      <c r="J172" s="4"/>
      <c r="K172" s="4"/>
    </row>
    <row r="173" spans="1:11" ht="16.5">
      <c r="A173" s="4"/>
      <c r="B173" s="1" t="s">
        <v>231</v>
      </c>
      <c r="C173" s="1"/>
      <c r="D173" s="1"/>
      <c r="E173" s="3">
        <f>E198</f>
        <v>421529000</v>
      </c>
      <c r="F173" s="5"/>
      <c r="G173" s="5"/>
      <c r="H173" s="5"/>
      <c r="I173" s="5"/>
      <c r="J173" s="4"/>
      <c r="K173" s="4"/>
    </row>
    <row r="174" spans="1:11" ht="16.5">
      <c r="A174" s="4"/>
      <c r="B174" s="297" t="s">
        <v>232</v>
      </c>
      <c r="C174" s="297"/>
      <c r="D174" s="1"/>
      <c r="E174" s="3">
        <v>0</v>
      </c>
      <c r="F174" s="5"/>
      <c r="G174" s="5"/>
      <c r="H174" s="5"/>
      <c r="I174" s="5"/>
      <c r="J174" s="4"/>
      <c r="K174" s="4"/>
    </row>
    <row r="175" spans="1:11" ht="16.5">
      <c r="A175" s="4"/>
      <c r="B175" s="1" t="s">
        <v>233</v>
      </c>
      <c r="C175" s="1"/>
      <c r="D175" s="1"/>
      <c r="E175" s="3">
        <v>0</v>
      </c>
      <c r="F175" s="5"/>
      <c r="G175" s="5"/>
      <c r="H175" s="5"/>
      <c r="I175" s="5"/>
      <c r="J175" s="4"/>
      <c r="K175" s="4"/>
    </row>
    <row r="176" spans="1:11" ht="16.5">
      <c r="A176" s="4"/>
      <c r="B176" s="1" t="s">
        <v>190</v>
      </c>
      <c r="C176" s="1"/>
      <c r="D176" s="1"/>
      <c r="E176" s="3">
        <f>E174+E175</f>
        <v>0</v>
      </c>
      <c r="F176" s="5"/>
      <c r="G176" s="5"/>
      <c r="H176" s="5"/>
      <c r="I176" s="5"/>
      <c r="J176" s="4"/>
      <c r="K176" s="4"/>
    </row>
    <row r="177" spans="1:11" ht="33">
      <c r="A177" s="4"/>
      <c r="B177" s="1" t="s">
        <v>167</v>
      </c>
      <c r="C177" s="1"/>
      <c r="D177" s="1"/>
      <c r="E177" s="3">
        <f>G193</f>
        <v>0</v>
      </c>
      <c r="F177" s="5"/>
      <c r="G177" s="5"/>
      <c r="H177" s="5"/>
      <c r="I177" s="5"/>
      <c r="J177" s="4"/>
      <c r="K177" s="4"/>
    </row>
    <row r="178" spans="1:11" ht="16.5">
      <c r="A178" s="4"/>
      <c r="B178" s="297" t="s">
        <v>621</v>
      </c>
      <c r="C178" s="297"/>
      <c r="D178" s="1"/>
      <c r="E178" s="3">
        <f>E176-E177</f>
        <v>0</v>
      </c>
      <c r="F178" s="5"/>
      <c r="G178" s="5"/>
      <c r="H178" s="5"/>
      <c r="I178" s="5"/>
      <c r="J178" s="5"/>
      <c r="K178" s="6"/>
    </row>
    <row r="179" spans="1:11" ht="66">
      <c r="A179" s="1"/>
      <c r="B179" s="1" t="s">
        <v>133</v>
      </c>
      <c r="C179" s="1" t="s">
        <v>134</v>
      </c>
      <c r="D179" s="1" t="s">
        <v>154</v>
      </c>
      <c r="E179" s="3" t="s">
        <v>136</v>
      </c>
      <c r="F179" s="3" t="s">
        <v>137</v>
      </c>
      <c r="G179" s="3" t="s">
        <v>138</v>
      </c>
      <c r="H179" s="2" t="s">
        <v>168</v>
      </c>
      <c r="I179" s="3" t="s">
        <v>140</v>
      </c>
      <c r="J179" s="1" t="s">
        <v>141</v>
      </c>
      <c r="K179" s="1" t="s">
        <v>149</v>
      </c>
    </row>
    <row r="180" spans="1:11" ht="141.75">
      <c r="A180" s="4">
        <v>1</v>
      </c>
      <c r="B180" s="4" t="s">
        <v>409</v>
      </c>
      <c r="C180" s="4"/>
      <c r="D180" s="97">
        <v>0</v>
      </c>
      <c r="E180" s="167">
        <v>7600000</v>
      </c>
      <c r="F180" s="5">
        <v>0</v>
      </c>
      <c r="G180" s="5">
        <v>0</v>
      </c>
      <c r="H180" s="5">
        <v>0</v>
      </c>
      <c r="I180" s="5">
        <v>0</v>
      </c>
      <c r="J180" s="5">
        <v>0</v>
      </c>
      <c r="K180" s="4" t="s">
        <v>181</v>
      </c>
    </row>
    <row r="181" spans="1:11" ht="157.5">
      <c r="A181" s="4">
        <v>2</v>
      </c>
      <c r="B181" s="4" t="s">
        <v>410</v>
      </c>
      <c r="C181" s="4"/>
      <c r="D181" s="97">
        <v>0</v>
      </c>
      <c r="E181" s="167">
        <v>6720000</v>
      </c>
      <c r="F181" s="5">
        <v>0</v>
      </c>
      <c r="G181" s="5">
        <v>0</v>
      </c>
      <c r="H181" s="5">
        <v>0</v>
      </c>
      <c r="I181" s="5"/>
      <c r="J181" s="5"/>
      <c r="K181" s="4"/>
    </row>
    <row r="182" spans="1:11" ht="126">
      <c r="A182" s="4">
        <v>3</v>
      </c>
      <c r="B182" s="4" t="s">
        <v>411</v>
      </c>
      <c r="C182" s="4"/>
      <c r="D182" s="97">
        <v>0</v>
      </c>
      <c r="E182" s="167">
        <v>15600000</v>
      </c>
      <c r="F182" s="5">
        <v>0</v>
      </c>
      <c r="G182" s="5">
        <v>0</v>
      </c>
      <c r="H182" s="5">
        <v>0</v>
      </c>
      <c r="I182" s="5"/>
      <c r="J182" s="5"/>
      <c r="K182" s="4"/>
    </row>
    <row r="183" spans="1:11" ht="94.5">
      <c r="A183" s="4">
        <v>4</v>
      </c>
      <c r="B183" s="4" t="s">
        <v>412</v>
      </c>
      <c r="C183" s="4"/>
      <c r="D183" s="97">
        <v>0</v>
      </c>
      <c r="E183" s="167">
        <v>26000000</v>
      </c>
      <c r="F183" s="5">
        <v>0</v>
      </c>
      <c r="G183" s="5">
        <v>0</v>
      </c>
      <c r="H183" s="5">
        <v>0</v>
      </c>
      <c r="I183" s="5"/>
      <c r="J183" s="5"/>
      <c r="K183" s="4"/>
    </row>
    <row r="184" spans="1:11" ht="141.75">
      <c r="A184" s="4">
        <v>5</v>
      </c>
      <c r="B184" s="4" t="s">
        <v>413</v>
      </c>
      <c r="C184" s="4"/>
      <c r="D184" s="97">
        <v>0</v>
      </c>
      <c r="E184" s="167">
        <v>17390000</v>
      </c>
      <c r="F184" s="5">
        <v>0</v>
      </c>
      <c r="G184" s="5">
        <v>0</v>
      </c>
      <c r="H184" s="5">
        <v>0</v>
      </c>
      <c r="I184" s="5"/>
      <c r="J184" s="5"/>
      <c r="K184" s="4"/>
    </row>
    <row r="185" spans="1:11" ht="157.5">
      <c r="A185" s="4">
        <v>6</v>
      </c>
      <c r="B185" s="4" t="s">
        <v>414</v>
      </c>
      <c r="C185" s="4"/>
      <c r="D185" s="97">
        <v>0</v>
      </c>
      <c r="E185" s="167">
        <v>43720000</v>
      </c>
      <c r="F185" s="5">
        <v>0</v>
      </c>
      <c r="G185" s="5">
        <v>0</v>
      </c>
      <c r="H185" s="5">
        <v>0</v>
      </c>
      <c r="I185" s="5"/>
      <c r="J185" s="5"/>
      <c r="K185" s="4"/>
    </row>
    <row r="186" spans="1:11" ht="141.75">
      <c r="A186" s="4">
        <v>7</v>
      </c>
      <c r="B186" s="4" t="s">
        <v>415</v>
      </c>
      <c r="C186" s="4"/>
      <c r="D186" s="97">
        <v>0</v>
      </c>
      <c r="E186" s="167">
        <v>23300000</v>
      </c>
      <c r="F186" s="5">
        <v>0</v>
      </c>
      <c r="G186" s="5">
        <v>0</v>
      </c>
      <c r="H186" s="5">
        <v>0</v>
      </c>
      <c r="I186" s="5"/>
      <c r="J186" s="5"/>
      <c r="K186" s="4"/>
    </row>
    <row r="187" spans="1:11" ht="126">
      <c r="A187" s="4">
        <v>8</v>
      </c>
      <c r="B187" s="4" t="s">
        <v>416</v>
      </c>
      <c r="C187" s="4"/>
      <c r="D187" s="97">
        <v>0</v>
      </c>
      <c r="E187" s="167">
        <v>17670000</v>
      </c>
      <c r="F187" s="5">
        <v>0</v>
      </c>
      <c r="G187" s="5">
        <v>0</v>
      </c>
      <c r="H187" s="5">
        <v>0</v>
      </c>
      <c r="I187" s="5"/>
      <c r="J187" s="5"/>
      <c r="K187" s="4"/>
    </row>
    <row r="188" spans="1:11" ht="94.5">
      <c r="A188" s="4">
        <v>9</v>
      </c>
      <c r="B188" s="4" t="s">
        <v>417</v>
      </c>
      <c r="C188" s="4"/>
      <c r="D188" s="97">
        <v>0</v>
      </c>
      <c r="E188" s="167">
        <v>13320000</v>
      </c>
      <c r="F188" s="5">
        <v>0</v>
      </c>
      <c r="G188" s="5">
        <v>0</v>
      </c>
      <c r="H188" s="5">
        <v>0</v>
      </c>
      <c r="I188" s="5"/>
      <c r="J188" s="5"/>
      <c r="K188" s="4"/>
    </row>
    <row r="189" spans="1:11" ht="173.25">
      <c r="A189" s="4">
        <v>10</v>
      </c>
      <c r="B189" s="4" t="s">
        <v>418</v>
      </c>
      <c r="C189" s="4"/>
      <c r="D189" s="97">
        <v>0</v>
      </c>
      <c r="E189" s="167">
        <v>46730000</v>
      </c>
      <c r="F189" s="5">
        <v>0</v>
      </c>
      <c r="G189" s="5">
        <v>0</v>
      </c>
      <c r="H189" s="5">
        <v>0</v>
      </c>
      <c r="I189" s="5"/>
      <c r="J189" s="5"/>
      <c r="K189" s="4"/>
    </row>
    <row r="190" spans="1:11" ht="110.25">
      <c r="A190" s="4">
        <v>11</v>
      </c>
      <c r="B190" s="4" t="s">
        <v>419</v>
      </c>
      <c r="C190" s="4"/>
      <c r="D190" s="97">
        <v>0</v>
      </c>
      <c r="E190" s="167">
        <v>7320000</v>
      </c>
      <c r="F190" s="5">
        <v>0</v>
      </c>
      <c r="G190" s="5">
        <v>0</v>
      </c>
      <c r="H190" s="5">
        <v>0</v>
      </c>
      <c r="I190" s="5"/>
      <c r="J190" s="5"/>
      <c r="K190" s="4"/>
    </row>
    <row r="191" spans="1:11" ht="94.5">
      <c r="A191" s="4">
        <v>12</v>
      </c>
      <c r="B191" s="4" t="s">
        <v>420</v>
      </c>
      <c r="C191" s="4"/>
      <c r="D191" s="97">
        <v>0</v>
      </c>
      <c r="E191" s="167">
        <v>61535000</v>
      </c>
      <c r="F191" s="5">
        <v>0</v>
      </c>
      <c r="G191" s="5">
        <v>0</v>
      </c>
      <c r="H191" s="5">
        <v>0</v>
      </c>
      <c r="I191" s="5"/>
      <c r="J191" s="5"/>
      <c r="K191" s="4"/>
    </row>
    <row r="192" spans="1:11" ht="126">
      <c r="A192" s="4">
        <v>13</v>
      </c>
      <c r="B192" s="4" t="s">
        <v>421</v>
      </c>
      <c r="C192" s="4"/>
      <c r="D192" s="97">
        <v>0</v>
      </c>
      <c r="E192" s="167">
        <v>19570000</v>
      </c>
      <c r="F192" s="5">
        <v>0</v>
      </c>
      <c r="G192" s="5">
        <v>0</v>
      </c>
      <c r="H192" s="5">
        <v>0</v>
      </c>
      <c r="I192" s="5"/>
      <c r="J192" s="5"/>
      <c r="K192" s="4"/>
    </row>
    <row r="193" spans="1:11" ht="94.5">
      <c r="A193" s="4">
        <v>14</v>
      </c>
      <c r="B193" s="4" t="s">
        <v>422</v>
      </c>
      <c r="C193" s="4"/>
      <c r="D193" s="97">
        <v>0</v>
      </c>
      <c r="E193" s="167">
        <v>2000000</v>
      </c>
      <c r="F193" s="5">
        <v>0</v>
      </c>
      <c r="G193" s="5">
        <v>0</v>
      </c>
      <c r="H193" s="5">
        <v>0</v>
      </c>
      <c r="I193" s="3"/>
      <c r="J193" s="3"/>
      <c r="K193" s="1"/>
    </row>
    <row r="194" spans="1:11" ht="173.25">
      <c r="A194" s="4">
        <v>15</v>
      </c>
      <c r="B194" s="4" t="s">
        <v>423</v>
      </c>
      <c r="C194" s="4"/>
      <c r="D194" s="97">
        <v>0</v>
      </c>
      <c r="E194" s="167">
        <v>8738000</v>
      </c>
      <c r="F194" s="5">
        <v>0</v>
      </c>
      <c r="G194" s="5">
        <v>0</v>
      </c>
      <c r="H194" s="5">
        <v>0</v>
      </c>
      <c r="I194" s="5"/>
      <c r="J194" s="4"/>
      <c r="K194" s="4"/>
    </row>
    <row r="195" spans="1:11" ht="110.25">
      <c r="A195" s="4">
        <v>16</v>
      </c>
      <c r="B195" s="4" t="s">
        <v>424</v>
      </c>
      <c r="C195" s="4"/>
      <c r="D195" s="97">
        <v>0</v>
      </c>
      <c r="E195" s="167">
        <v>150000</v>
      </c>
      <c r="F195" s="5">
        <v>0</v>
      </c>
      <c r="G195" s="5">
        <v>0</v>
      </c>
      <c r="H195" s="5">
        <v>0</v>
      </c>
      <c r="I195" s="5"/>
      <c r="J195" s="4"/>
      <c r="K195" s="4"/>
    </row>
    <row r="196" spans="1:11" ht="157.5">
      <c r="A196" s="4">
        <v>17</v>
      </c>
      <c r="B196" s="4" t="s">
        <v>425</v>
      </c>
      <c r="C196" s="4"/>
      <c r="D196" s="97">
        <v>0</v>
      </c>
      <c r="E196" s="167">
        <v>78606000</v>
      </c>
      <c r="F196" s="5">
        <v>0</v>
      </c>
      <c r="G196" s="5">
        <v>0</v>
      </c>
      <c r="H196" s="5">
        <v>0</v>
      </c>
      <c r="I196" s="5"/>
      <c r="J196" s="4"/>
      <c r="K196" s="4"/>
    </row>
    <row r="197" spans="1:11" ht="47.25">
      <c r="A197" s="4">
        <v>18</v>
      </c>
      <c r="B197" s="4" t="s">
        <v>426</v>
      </c>
      <c r="C197" s="4"/>
      <c r="D197" s="97">
        <v>0</v>
      </c>
      <c r="E197" s="167">
        <v>25560000</v>
      </c>
      <c r="F197" s="5">
        <v>0</v>
      </c>
      <c r="G197" s="5">
        <v>0</v>
      </c>
      <c r="H197" s="5">
        <v>0</v>
      </c>
      <c r="I197" s="5"/>
      <c r="J197" s="4"/>
      <c r="K197" s="4"/>
    </row>
    <row r="198" spans="1:11" ht="16.5">
      <c r="A198" s="4"/>
      <c r="B198" s="369" t="s">
        <v>159</v>
      </c>
      <c r="C198" s="369"/>
      <c r="D198" s="369"/>
      <c r="E198" s="3">
        <f>SUM(E180:E197)</f>
        <v>421529000</v>
      </c>
      <c r="F198" s="3"/>
      <c r="G198" s="3"/>
      <c r="H198" s="3"/>
      <c r="I198" s="3"/>
      <c r="J198" s="1"/>
      <c r="K198" s="1"/>
    </row>
    <row r="199" spans="1:11" ht="15.75">
      <c r="A199" s="4"/>
      <c r="B199" s="4"/>
      <c r="C199" s="4"/>
      <c r="D199" s="4"/>
      <c r="E199" s="5"/>
      <c r="F199" s="5"/>
      <c r="G199" s="5"/>
      <c r="H199" s="5"/>
      <c r="I199" s="5"/>
      <c r="J199" s="4"/>
      <c r="K199" s="4"/>
    </row>
    <row r="200" spans="1:11" ht="15.75">
      <c r="A200" s="27"/>
      <c r="B200" s="70"/>
      <c r="C200" s="70"/>
      <c r="D200" s="70"/>
      <c r="E200" s="69"/>
      <c r="F200" s="69"/>
      <c r="G200" s="69"/>
      <c r="H200" s="69"/>
      <c r="I200" s="69"/>
      <c r="J200" s="70"/>
      <c r="K200" s="70"/>
    </row>
    <row r="201" spans="1:11" ht="15" customHeight="1">
      <c r="A201" s="27">
        <v>10</v>
      </c>
      <c r="B201" s="116" t="s">
        <v>567</v>
      </c>
      <c r="C201" s="314" t="s">
        <v>568</v>
      </c>
      <c r="D201" s="315"/>
      <c r="E201" s="316"/>
      <c r="F201" s="317"/>
      <c r="G201" s="317"/>
      <c r="H201" s="317"/>
      <c r="I201" s="317"/>
      <c r="J201" s="317"/>
      <c r="K201" s="317"/>
    </row>
    <row r="202" spans="1:11" ht="16.5">
      <c r="A202" s="27"/>
      <c r="B202" s="68" t="s">
        <v>231</v>
      </c>
      <c r="C202" s="68"/>
      <c r="D202" s="117"/>
      <c r="E202" s="71">
        <v>306549001</v>
      </c>
      <c r="F202" s="317"/>
      <c r="G202" s="317"/>
      <c r="H202" s="317"/>
      <c r="I202" s="317"/>
      <c r="J202" s="317"/>
      <c r="K202" s="317"/>
    </row>
    <row r="203" spans="1:11" ht="16.5">
      <c r="A203" s="27"/>
      <c r="B203" s="68" t="s">
        <v>233</v>
      </c>
      <c r="C203" s="68"/>
      <c r="D203" s="117"/>
      <c r="E203" s="71">
        <v>30174899.1</v>
      </c>
      <c r="F203" s="317"/>
      <c r="G203" s="317"/>
      <c r="H203" s="317"/>
      <c r="I203" s="317"/>
      <c r="J203" s="317"/>
      <c r="K203" s="317"/>
    </row>
    <row r="204" spans="1:11" ht="16.5">
      <c r="A204" s="27"/>
      <c r="B204" s="68" t="s">
        <v>232</v>
      </c>
      <c r="C204" s="68"/>
      <c r="D204" s="117"/>
      <c r="E204" s="118">
        <v>53624900</v>
      </c>
      <c r="F204" s="317"/>
      <c r="G204" s="317"/>
      <c r="H204" s="317"/>
      <c r="I204" s="317"/>
      <c r="J204" s="317"/>
      <c r="K204" s="317"/>
    </row>
    <row r="205" spans="1:11" ht="16.5">
      <c r="A205" s="27"/>
      <c r="B205" s="68" t="s">
        <v>190</v>
      </c>
      <c r="C205" s="68"/>
      <c r="D205" s="117"/>
      <c r="E205" s="118">
        <f>E203+E204</f>
        <v>83799799.1</v>
      </c>
      <c r="F205" s="317"/>
      <c r="G205" s="317"/>
      <c r="H205" s="317"/>
      <c r="I205" s="317"/>
      <c r="J205" s="317"/>
      <c r="K205" s="317"/>
    </row>
    <row r="206" spans="1:11" ht="16.5">
      <c r="A206" s="27"/>
      <c r="B206" s="68" t="s">
        <v>167</v>
      </c>
      <c r="C206" s="68"/>
      <c r="D206" s="117"/>
      <c r="E206" s="71">
        <f>E203</f>
        <v>30174899.1</v>
      </c>
      <c r="F206" s="317"/>
      <c r="G206" s="317"/>
      <c r="H206" s="317"/>
      <c r="I206" s="317"/>
      <c r="J206" s="317"/>
      <c r="K206" s="317"/>
    </row>
    <row r="207" spans="1:11" ht="16.5">
      <c r="A207" s="27"/>
      <c r="B207" s="68" t="s">
        <v>597</v>
      </c>
      <c r="C207" s="68"/>
      <c r="D207" s="117"/>
      <c r="E207" s="118">
        <v>53624900</v>
      </c>
      <c r="F207" s="317"/>
      <c r="G207" s="317"/>
      <c r="H207" s="317"/>
      <c r="I207" s="317"/>
      <c r="J207" s="317"/>
      <c r="K207" s="317"/>
    </row>
    <row r="208" spans="1:11" ht="16.5">
      <c r="A208" s="76"/>
      <c r="B208" s="318" t="s">
        <v>569</v>
      </c>
      <c r="C208" s="318"/>
      <c r="D208" s="318"/>
      <c r="E208" s="318"/>
      <c r="F208" s="318"/>
      <c r="G208" s="318"/>
      <c r="H208" s="318"/>
      <c r="I208" s="318"/>
      <c r="J208" s="318"/>
      <c r="K208" s="318"/>
    </row>
    <row r="209" spans="1:11" ht="66">
      <c r="A209" s="98" t="s">
        <v>132</v>
      </c>
      <c r="B209" s="99" t="s">
        <v>133</v>
      </c>
      <c r="C209" s="99" t="s">
        <v>134</v>
      </c>
      <c r="D209" s="99" t="s">
        <v>154</v>
      </c>
      <c r="E209" s="99" t="s">
        <v>136</v>
      </c>
      <c r="F209" s="111" t="s">
        <v>137</v>
      </c>
      <c r="G209" s="111" t="s">
        <v>138</v>
      </c>
      <c r="H209" s="112" t="s">
        <v>168</v>
      </c>
      <c r="I209" s="98" t="s">
        <v>140</v>
      </c>
      <c r="J209" s="99" t="s">
        <v>141</v>
      </c>
      <c r="K209" s="99" t="s">
        <v>149</v>
      </c>
    </row>
    <row r="210" spans="1:11" ht="31.5" customHeight="1">
      <c r="A210" s="366">
        <v>1</v>
      </c>
      <c r="B210" s="325" t="s">
        <v>570</v>
      </c>
      <c r="C210" s="360" t="s">
        <v>571</v>
      </c>
      <c r="D210" s="363">
        <v>1</v>
      </c>
      <c r="E210" s="304">
        <v>1020000</v>
      </c>
      <c r="F210" s="304">
        <v>1020000</v>
      </c>
      <c r="G210" s="304">
        <v>1020000</v>
      </c>
      <c r="H210" s="351">
        <v>1</v>
      </c>
      <c r="I210" s="79">
        <f>F210-G210</f>
        <v>0</v>
      </c>
      <c r="J210" s="80">
        <v>0</v>
      </c>
      <c r="K210" s="77"/>
    </row>
    <row r="211" spans="1:11" ht="15.75">
      <c r="A211" s="367"/>
      <c r="B211" s="326"/>
      <c r="C211" s="361"/>
      <c r="D211" s="364"/>
      <c r="E211" s="305"/>
      <c r="F211" s="305"/>
      <c r="G211" s="305"/>
      <c r="H211" s="357"/>
      <c r="I211" s="79">
        <f aca="true" t="shared" si="11" ref="I211:I218">F211-G211</f>
        <v>0</v>
      </c>
      <c r="J211" s="80">
        <v>0</v>
      </c>
      <c r="K211" s="77"/>
    </row>
    <row r="212" spans="1:11" ht="15.75">
      <c r="A212" s="367"/>
      <c r="B212" s="326"/>
      <c r="C212" s="361"/>
      <c r="D212" s="364"/>
      <c r="E212" s="305"/>
      <c r="F212" s="305"/>
      <c r="G212" s="305"/>
      <c r="H212" s="357"/>
      <c r="I212" s="79">
        <f t="shared" si="11"/>
        <v>0</v>
      </c>
      <c r="J212" s="80">
        <v>0</v>
      </c>
      <c r="K212" s="77"/>
    </row>
    <row r="213" spans="1:11" ht="15.75">
      <c r="A213" s="368"/>
      <c r="B213" s="327"/>
      <c r="C213" s="362"/>
      <c r="D213" s="365"/>
      <c r="E213" s="306"/>
      <c r="F213" s="306"/>
      <c r="G213" s="306"/>
      <c r="H213" s="358"/>
      <c r="I213" s="79">
        <f t="shared" si="11"/>
        <v>0</v>
      </c>
      <c r="J213" s="80">
        <v>0</v>
      </c>
      <c r="K213" s="77"/>
    </row>
    <row r="214" spans="1:11" ht="15.75">
      <c r="A214" s="359">
        <v>2</v>
      </c>
      <c r="B214" s="325" t="s">
        <v>572</v>
      </c>
      <c r="C214" s="360" t="s">
        <v>573</v>
      </c>
      <c r="D214" s="363">
        <v>1</v>
      </c>
      <c r="E214" s="354">
        <v>1500000</v>
      </c>
      <c r="F214" s="354">
        <v>1500000</v>
      </c>
      <c r="G214" s="354">
        <v>1500000</v>
      </c>
      <c r="H214" s="351">
        <v>1</v>
      </c>
      <c r="I214" s="79">
        <v>0</v>
      </c>
      <c r="J214" s="80">
        <v>0</v>
      </c>
      <c r="K214" s="77"/>
    </row>
    <row r="215" spans="1:11" ht="15.75">
      <c r="A215" s="352"/>
      <c r="B215" s="326"/>
      <c r="C215" s="361"/>
      <c r="D215" s="364"/>
      <c r="E215" s="355"/>
      <c r="F215" s="355"/>
      <c r="G215" s="355"/>
      <c r="H215" s="357"/>
      <c r="I215" s="79">
        <v>0</v>
      </c>
      <c r="J215" s="80">
        <v>0</v>
      </c>
      <c r="K215" s="77"/>
    </row>
    <row r="216" spans="1:11" ht="15.75">
      <c r="A216" s="353"/>
      <c r="B216" s="327"/>
      <c r="C216" s="362"/>
      <c r="D216" s="365"/>
      <c r="E216" s="356"/>
      <c r="F216" s="356"/>
      <c r="G216" s="356"/>
      <c r="H216" s="358"/>
      <c r="I216" s="79">
        <f>F214-G214</f>
        <v>0</v>
      </c>
      <c r="J216" s="80">
        <v>0</v>
      </c>
      <c r="K216" s="77"/>
    </row>
    <row r="217" spans="1:11" ht="15.75">
      <c r="A217" s="359">
        <v>3</v>
      </c>
      <c r="B217" s="325" t="s">
        <v>574</v>
      </c>
      <c r="C217" s="360" t="s">
        <v>575</v>
      </c>
      <c r="D217" s="363">
        <v>1</v>
      </c>
      <c r="E217" s="354">
        <v>2980000</v>
      </c>
      <c r="F217" s="354">
        <v>2980000</v>
      </c>
      <c r="G217" s="354">
        <v>2980000</v>
      </c>
      <c r="H217" s="351">
        <v>1</v>
      </c>
      <c r="I217" s="79">
        <f t="shared" si="11"/>
        <v>0</v>
      </c>
      <c r="J217" s="80">
        <v>0</v>
      </c>
      <c r="K217" s="77"/>
    </row>
    <row r="218" spans="1:11" ht="15.75">
      <c r="A218" s="352"/>
      <c r="B218" s="326"/>
      <c r="C218" s="361"/>
      <c r="D218" s="364"/>
      <c r="E218" s="355"/>
      <c r="F218" s="355"/>
      <c r="G218" s="355"/>
      <c r="H218" s="357"/>
      <c r="I218" s="79">
        <f t="shared" si="11"/>
        <v>0</v>
      </c>
      <c r="J218" s="80">
        <v>0</v>
      </c>
      <c r="K218" s="77"/>
    </row>
    <row r="219" spans="1:11" ht="31.5" customHeight="1">
      <c r="A219" s="353"/>
      <c r="B219" s="327"/>
      <c r="C219" s="362"/>
      <c r="D219" s="365"/>
      <c r="E219" s="356"/>
      <c r="F219" s="356"/>
      <c r="G219" s="356"/>
      <c r="H219" s="358"/>
      <c r="I219" s="134"/>
      <c r="J219" s="134"/>
      <c r="K219" s="134"/>
    </row>
    <row r="220" spans="1:11" ht="15.75">
      <c r="A220" s="319">
        <v>4</v>
      </c>
      <c r="B220" s="325" t="s">
        <v>576</v>
      </c>
      <c r="C220" s="337" t="s">
        <v>577</v>
      </c>
      <c r="D220" s="331">
        <v>1</v>
      </c>
      <c r="E220" s="304">
        <v>4763336</v>
      </c>
      <c r="F220" s="304">
        <v>4763336</v>
      </c>
      <c r="G220" s="304">
        <v>4763336</v>
      </c>
      <c r="H220" s="331">
        <v>1</v>
      </c>
      <c r="I220" s="134"/>
      <c r="J220" s="134"/>
      <c r="K220" s="134"/>
    </row>
    <row r="221" spans="1:11" ht="15.75">
      <c r="A221" s="320"/>
      <c r="B221" s="326"/>
      <c r="C221" s="338"/>
      <c r="D221" s="332"/>
      <c r="E221" s="305"/>
      <c r="F221" s="305"/>
      <c r="G221" s="305"/>
      <c r="H221" s="340"/>
      <c r="I221" s="134"/>
      <c r="J221" s="134"/>
      <c r="K221" s="134"/>
    </row>
    <row r="222" spans="1:11" ht="15.75">
      <c r="A222" s="320"/>
      <c r="B222" s="326"/>
      <c r="C222" s="338"/>
      <c r="D222" s="332"/>
      <c r="E222" s="305"/>
      <c r="F222" s="305"/>
      <c r="G222" s="305"/>
      <c r="H222" s="340"/>
      <c r="I222" s="134"/>
      <c r="J222" s="134"/>
      <c r="K222" s="134"/>
    </row>
    <row r="223" spans="1:11" ht="15.75">
      <c r="A223" s="321"/>
      <c r="B223" s="327"/>
      <c r="C223" s="339"/>
      <c r="D223" s="333"/>
      <c r="E223" s="306"/>
      <c r="F223" s="306"/>
      <c r="G223" s="306"/>
      <c r="H223" s="341"/>
      <c r="I223" s="134"/>
      <c r="J223" s="134"/>
      <c r="K223" s="134"/>
    </row>
    <row r="224" spans="1:11" ht="31.5" customHeight="1">
      <c r="A224" s="319">
        <v>5</v>
      </c>
      <c r="B224" s="348" t="s">
        <v>578</v>
      </c>
      <c r="C224" s="345" t="s">
        <v>571</v>
      </c>
      <c r="D224" s="351">
        <v>1</v>
      </c>
      <c r="E224" s="304">
        <v>4441397</v>
      </c>
      <c r="F224" s="304">
        <v>4441397</v>
      </c>
      <c r="G224" s="304">
        <v>4441397</v>
      </c>
      <c r="H224" s="331">
        <v>1</v>
      </c>
      <c r="I224" s="134"/>
      <c r="J224" s="134"/>
      <c r="K224" s="134"/>
    </row>
    <row r="225" spans="1:11" ht="15.75">
      <c r="A225" s="320"/>
      <c r="B225" s="349"/>
      <c r="C225" s="346"/>
      <c r="D225" s="352"/>
      <c r="E225" s="305"/>
      <c r="F225" s="305"/>
      <c r="G225" s="305"/>
      <c r="H225" s="340"/>
      <c r="I225" s="134"/>
      <c r="J225" s="134"/>
      <c r="K225" s="134"/>
    </row>
    <row r="226" spans="1:11" ht="15.75">
      <c r="A226" s="320"/>
      <c r="B226" s="349"/>
      <c r="C226" s="346"/>
      <c r="D226" s="352"/>
      <c r="E226" s="305"/>
      <c r="F226" s="305"/>
      <c r="G226" s="305"/>
      <c r="H226" s="340"/>
      <c r="I226" s="134"/>
      <c r="J226" s="134"/>
      <c r="K226" s="134"/>
    </row>
    <row r="227" spans="1:11" ht="15.75">
      <c r="A227" s="321"/>
      <c r="B227" s="350"/>
      <c r="C227" s="347"/>
      <c r="D227" s="353"/>
      <c r="E227" s="306"/>
      <c r="F227" s="306"/>
      <c r="G227" s="306"/>
      <c r="H227" s="341"/>
      <c r="I227" s="134"/>
      <c r="J227" s="134"/>
      <c r="K227" s="134"/>
    </row>
    <row r="228" spans="1:11" ht="63">
      <c r="A228" s="27">
        <v>6</v>
      </c>
      <c r="B228" s="133" t="s">
        <v>579</v>
      </c>
      <c r="C228" s="119" t="s">
        <v>580</v>
      </c>
      <c r="D228" s="121">
        <v>1</v>
      </c>
      <c r="E228" s="135">
        <v>3545166.1</v>
      </c>
      <c r="F228" s="135">
        <v>3545166.1</v>
      </c>
      <c r="G228" s="135">
        <v>3545166.1</v>
      </c>
      <c r="H228" s="121">
        <v>1</v>
      </c>
      <c r="I228" s="134"/>
      <c r="J228" s="134"/>
      <c r="K228" s="134"/>
    </row>
    <row r="229" spans="1:11" ht="15.75">
      <c r="A229" s="319">
        <v>7</v>
      </c>
      <c r="B229" s="345" t="s">
        <v>581</v>
      </c>
      <c r="C229" s="337" t="s">
        <v>582</v>
      </c>
      <c r="D229" s="331">
        <v>1</v>
      </c>
      <c r="E229" s="342">
        <v>2400000</v>
      </c>
      <c r="F229" s="342">
        <v>2400000</v>
      </c>
      <c r="G229" s="342">
        <v>2400000</v>
      </c>
      <c r="H229" s="331">
        <v>1</v>
      </c>
      <c r="I229" s="134"/>
      <c r="J229" s="134"/>
      <c r="K229" s="134"/>
    </row>
    <row r="230" spans="1:11" ht="15.75">
      <c r="A230" s="320"/>
      <c r="B230" s="346"/>
      <c r="C230" s="338"/>
      <c r="D230" s="332"/>
      <c r="E230" s="343"/>
      <c r="F230" s="343"/>
      <c r="G230" s="343"/>
      <c r="H230" s="340"/>
      <c r="I230" s="134"/>
      <c r="J230" s="134"/>
      <c r="K230" s="134"/>
    </row>
    <row r="231" spans="1:11" ht="15.75">
      <c r="A231" s="320"/>
      <c r="B231" s="346"/>
      <c r="C231" s="338"/>
      <c r="D231" s="332"/>
      <c r="E231" s="343"/>
      <c r="F231" s="343"/>
      <c r="G231" s="343"/>
      <c r="H231" s="340"/>
      <c r="I231" s="134"/>
      <c r="J231" s="134"/>
      <c r="K231" s="134"/>
    </row>
    <row r="232" spans="1:11" ht="15.75">
      <c r="A232" s="321"/>
      <c r="B232" s="347"/>
      <c r="C232" s="339"/>
      <c r="D232" s="333"/>
      <c r="E232" s="344"/>
      <c r="F232" s="344"/>
      <c r="G232" s="344"/>
      <c r="H232" s="341"/>
      <c r="I232" s="134"/>
      <c r="J232" s="134"/>
      <c r="K232" s="134"/>
    </row>
    <row r="233" spans="1:11" ht="78.75">
      <c r="A233" s="27">
        <v>8</v>
      </c>
      <c r="B233" s="122" t="s">
        <v>585</v>
      </c>
      <c r="C233" s="119" t="s">
        <v>586</v>
      </c>
      <c r="D233" s="121">
        <v>1</v>
      </c>
      <c r="E233" s="120">
        <v>2000000</v>
      </c>
      <c r="F233" s="120">
        <v>2000000</v>
      </c>
      <c r="G233" s="120">
        <v>2000000</v>
      </c>
      <c r="H233" s="121">
        <v>1</v>
      </c>
      <c r="I233" s="134"/>
      <c r="J233" s="134"/>
      <c r="K233" s="134"/>
    </row>
    <row r="234" spans="1:11" ht="15.75">
      <c r="A234" s="319">
        <v>9</v>
      </c>
      <c r="B234" s="334" t="s">
        <v>587</v>
      </c>
      <c r="C234" s="337" t="s">
        <v>588</v>
      </c>
      <c r="D234" s="331">
        <v>1</v>
      </c>
      <c r="E234" s="304">
        <v>5525000</v>
      </c>
      <c r="F234" s="304">
        <v>5525000</v>
      </c>
      <c r="G234" s="304">
        <v>5525000</v>
      </c>
      <c r="H234" s="331">
        <v>1</v>
      </c>
      <c r="I234" s="134"/>
      <c r="J234" s="134"/>
      <c r="K234" s="134"/>
    </row>
    <row r="235" spans="1:11" ht="15.75">
      <c r="A235" s="320"/>
      <c r="B235" s="335"/>
      <c r="C235" s="338"/>
      <c r="D235" s="332"/>
      <c r="E235" s="305"/>
      <c r="F235" s="305"/>
      <c r="G235" s="305"/>
      <c r="H235" s="340"/>
      <c r="I235" s="134"/>
      <c r="J235" s="134"/>
      <c r="K235" s="134"/>
    </row>
    <row r="236" spans="1:11" ht="15.75">
      <c r="A236" s="320"/>
      <c r="B236" s="335"/>
      <c r="C236" s="338"/>
      <c r="D236" s="332"/>
      <c r="E236" s="305"/>
      <c r="F236" s="305"/>
      <c r="G236" s="305"/>
      <c r="H236" s="340"/>
      <c r="I236" s="134"/>
      <c r="J236" s="134"/>
      <c r="K236" s="134"/>
    </row>
    <row r="237" spans="1:11" ht="15.75">
      <c r="A237" s="321"/>
      <c r="B237" s="336"/>
      <c r="C237" s="339"/>
      <c r="D237" s="333"/>
      <c r="E237" s="306"/>
      <c r="F237" s="306"/>
      <c r="G237" s="306"/>
      <c r="H237" s="341"/>
      <c r="I237" s="134"/>
      <c r="J237" s="134"/>
      <c r="K237" s="134"/>
    </row>
    <row r="238" spans="1:11" ht="15.75">
      <c r="A238" s="319">
        <v>10</v>
      </c>
      <c r="B238" s="325" t="s">
        <v>589</v>
      </c>
      <c r="C238" s="328" t="s">
        <v>590</v>
      </c>
      <c r="D238" s="331">
        <v>1</v>
      </c>
      <c r="E238" s="304">
        <v>2000000</v>
      </c>
      <c r="F238" s="304">
        <v>2000000</v>
      </c>
      <c r="G238" s="304">
        <v>2000000</v>
      </c>
      <c r="H238" s="331">
        <v>1</v>
      </c>
      <c r="I238" s="134"/>
      <c r="J238" s="134"/>
      <c r="K238" s="134"/>
    </row>
    <row r="239" spans="1:11" ht="15.75">
      <c r="A239" s="320"/>
      <c r="B239" s="326"/>
      <c r="C239" s="329"/>
      <c r="D239" s="332"/>
      <c r="E239" s="305"/>
      <c r="F239" s="305"/>
      <c r="G239" s="305"/>
      <c r="H239" s="332"/>
      <c r="I239" s="134"/>
      <c r="J239" s="134"/>
      <c r="K239" s="134"/>
    </row>
    <row r="240" spans="1:11" ht="15.75">
      <c r="A240" s="320"/>
      <c r="B240" s="327"/>
      <c r="C240" s="330"/>
      <c r="D240" s="333"/>
      <c r="E240" s="306"/>
      <c r="F240" s="306"/>
      <c r="G240" s="306"/>
      <c r="H240" s="333"/>
      <c r="I240" s="134"/>
      <c r="J240" s="134"/>
      <c r="K240" s="134"/>
    </row>
    <row r="241" spans="1:11" ht="16.5">
      <c r="A241" s="321"/>
      <c r="B241" s="136"/>
      <c r="C241" s="299" t="s">
        <v>591</v>
      </c>
      <c r="D241" s="300"/>
      <c r="E241" s="118">
        <f>SUM(E210:E240)</f>
        <v>30174899.1</v>
      </c>
      <c r="F241" s="118">
        <f>SUM(F210:F240)</f>
        <v>30174899.1</v>
      </c>
      <c r="G241" s="118">
        <f>SUM(G210:G240)</f>
        <v>30174899.1</v>
      </c>
      <c r="H241" s="134"/>
      <c r="I241" s="134"/>
      <c r="J241" s="134"/>
      <c r="K241" s="134"/>
    </row>
    <row r="242" spans="1:12" s="310" customFormat="1" ht="16.5">
      <c r="A242" s="308" t="s">
        <v>592</v>
      </c>
      <c r="B242" s="309"/>
      <c r="C242" s="309"/>
      <c r="D242" s="309"/>
      <c r="E242" s="309"/>
      <c r="F242" s="309"/>
      <c r="G242" s="309"/>
      <c r="H242" s="309"/>
      <c r="I242" s="309"/>
      <c r="J242" s="309"/>
      <c r="K242" s="309"/>
      <c r="L242" s="309"/>
    </row>
    <row r="243" spans="1:11" ht="66">
      <c r="A243" s="22" t="s">
        <v>132</v>
      </c>
      <c r="B243" s="1" t="s">
        <v>133</v>
      </c>
      <c r="C243" s="1" t="s">
        <v>134</v>
      </c>
      <c r="D243" s="109" t="s">
        <v>154</v>
      </c>
      <c r="E243" s="1" t="s">
        <v>136</v>
      </c>
      <c r="F243" s="123" t="s">
        <v>137</v>
      </c>
      <c r="G243" s="123" t="s">
        <v>138</v>
      </c>
      <c r="H243" s="2" t="s">
        <v>168</v>
      </c>
      <c r="I243" s="22" t="s">
        <v>140</v>
      </c>
      <c r="J243" s="109" t="s">
        <v>141</v>
      </c>
      <c r="K243" s="1" t="s">
        <v>149</v>
      </c>
    </row>
    <row r="244" spans="1:11" ht="63">
      <c r="A244" s="137">
        <v>1</v>
      </c>
      <c r="B244" s="4" t="s">
        <v>267</v>
      </c>
      <c r="C244" s="115" t="s">
        <v>260</v>
      </c>
      <c r="D244" s="138">
        <v>0</v>
      </c>
      <c r="E244" s="101">
        <v>1360000</v>
      </c>
      <c r="F244" s="139">
        <v>0</v>
      </c>
      <c r="G244" s="140">
        <v>0</v>
      </c>
      <c r="H244" s="141">
        <v>0</v>
      </c>
      <c r="I244" s="142">
        <f>F244</f>
        <v>0</v>
      </c>
      <c r="J244" s="140">
        <v>0</v>
      </c>
      <c r="K244" s="143" t="s">
        <v>181</v>
      </c>
    </row>
    <row r="245" spans="1:11" ht="94.5">
      <c r="A245" s="27">
        <v>2</v>
      </c>
      <c r="B245" s="4" t="s">
        <v>268</v>
      </c>
      <c r="C245" s="115" t="s">
        <v>260</v>
      </c>
      <c r="D245" s="138">
        <v>0</v>
      </c>
      <c r="E245" s="101">
        <v>1230000</v>
      </c>
      <c r="F245" s="139">
        <v>0</v>
      </c>
      <c r="G245" s="76">
        <v>0</v>
      </c>
      <c r="H245" s="141">
        <v>0</v>
      </c>
      <c r="I245" s="142">
        <f>F245</f>
        <v>0</v>
      </c>
      <c r="J245" s="140">
        <v>0</v>
      </c>
      <c r="K245" s="143" t="s">
        <v>181</v>
      </c>
    </row>
    <row r="246" spans="1:11" ht="63">
      <c r="A246" s="27">
        <v>3</v>
      </c>
      <c r="B246" s="4" t="s">
        <v>269</v>
      </c>
      <c r="C246" s="115" t="s">
        <v>260</v>
      </c>
      <c r="D246" s="138">
        <v>0</v>
      </c>
      <c r="E246" s="101">
        <v>4550000</v>
      </c>
      <c r="F246" s="139">
        <v>0</v>
      </c>
      <c r="G246" s="76">
        <v>0</v>
      </c>
      <c r="H246" s="141">
        <v>0</v>
      </c>
      <c r="I246" s="142">
        <f aca="true" t="shared" si="12" ref="I246:I262">F246</f>
        <v>0</v>
      </c>
      <c r="J246" s="140">
        <v>0</v>
      </c>
      <c r="K246" s="143" t="s">
        <v>181</v>
      </c>
    </row>
    <row r="247" spans="1:11" ht="78.75">
      <c r="A247" s="27">
        <v>4</v>
      </c>
      <c r="B247" s="4" t="s">
        <v>270</v>
      </c>
      <c r="C247" s="115" t="s">
        <v>260</v>
      </c>
      <c r="D247" s="138">
        <v>0</v>
      </c>
      <c r="E247" s="101">
        <v>630000</v>
      </c>
      <c r="F247" s="139">
        <v>0</v>
      </c>
      <c r="G247" s="76">
        <v>0</v>
      </c>
      <c r="H247" s="141">
        <v>0</v>
      </c>
      <c r="I247" s="142">
        <f t="shared" si="12"/>
        <v>0</v>
      </c>
      <c r="J247" s="140">
        <v>0</v>
      </c>
      <c r="K247" s="143" t="s">
        <v>181</v>
      </c>
    </row>
    <row r="248" spans="1:11" ht="63">
      <c r="A248" s="27">
        <v>5</v>
      </c>
      <c r="B248" s="4" t="s">
        <v>271</v>
      </c>
      <c r="C248" s="115" t="s">
        <v>260</v>
      </c>
      <c r="D248" s="138">
        <v>0</v>
      </c>
      <c r="E248" s="101">
        <v>2315000</v>
      </c>
      <c r="F248" s="139">
        <v>0</v>
      </c>
      <c r="G248" s="76">
        <v>0</v>
      </c>
      <c r="H248" s="141">
        <v>0</v>
      </c>
      <c r="I248" s="142">
        <f t="shared" si="12"/>
        <v>0</v>
      </c>
      <c r="J248" s="140">
        <v>0</v>
      </c>
      <c r="K248" s="143" t="s">
        <v>181</v>
      </c>
    </row>
    <row r="249" spans="1:11" ht="63">
      <c r="A249" s="27">
        <v>6</v>
      </c>
      <c r="B249" s="4" t="s">
        <v>272</v>
      </c>
      <c r="C249" s="115" t="s">
        <v>260</v>
      </c>
      <c r="D249" s="138">
        <v>0</v>
      </c>
      <c r="E249" s="101">
        <v>1270000</v>
      </c>
      <c r="F249" s="139">
        <v>0</v>
      </c>
      <c r="G249" s="76">
        <v>0</v>
      </c>
      <c r="H249" s="141">
        <v>0</v>
      </c>
      <c r="I249" s="142">
        <f t="shared" si="12"/>
        <v>0</v>
      </c>
      <c r="J249" s="140">
        <v>0</v>
      </c>
      <c r="K249" s="143" t="s">
        <v>181</v>
      </c>
    </row>
    <row r="250" spans="1:11" ht="78.75">
      <c r="A250" s="27">
        <v>7</v>
      </c>
      <c r="B250" s="4" t="s">
        <v>273</v>
      </c>
      <c r="C250" s="115" t="s">
        <v>260</v>
      </c>
      <c r="D250" s="138">
        <v>0</v>
      </c>
      <c r="E250" s="101">
        <v>16900000</v>
      </c>
      <c r="F250" s="139">
        <v>0</v>
      </c>
      <c r="G250" s="76">
        <v>0</v>
      </c>
      <c r="H250" s="141">
        <v>0</v>
      </c>
      <c r="I250" s="142">
        <f t="shared" si="12"/>
        <v>0</v>
      </c>
      <c r="J250" s="140">
        <v>0</v>
      </c>
      <c r="K250" s="143" t="s">
        <v>181</v>
      </c>
    </row>
    <row r="251" spans="1:11" ht="110.25">
      <c r="A251" s="27">
        <v>8</v>
      </c>
      <c r="B251" s="4" t="s">
        <v>274</v>
      </c>
      <c r="C251" s="115" t="s">
        <v>260</v>
      </c>
      <c r="D251" s="138">
        <v>0</v>
      </c>
      <c r="E251" s="101">
        <v>4800000</v>
      </c>
      <c r="F251" s="139">
        <v>1276100</v>
      </c>
      <c r="G251" s="76">
        <v>0</v>
      </c>
      <c r="H251" s="141">
        <v>0</v>
      </c>
      <c r="I251" s="142">
        <f t="shared" si="12"/>
        <v>1276100</v>
      </c>
      <c r="J251" s="140">
        <v>0</v>
      </c>
      <c r="K251" s="143" t="s">
        <v>593</v>
      </c>
    </row>
    <row r="252" spans="1:11" ht="110.25">
      <c r="A252" s="27">
        <v>9</v>
      </c>
      <c r="B252" s="4" t="s">
        <v>275</v>
      </c>
      <c r="C252" s="115" t="s">
        <v>260</v>
      </c>
      <c r="D252" s="138">
        <v>0</v>
      </c>
      <c r="E252" s="101">
        <v>8000000</v>
      </c>
      <c r="F252" s="139">
        <v>0</v>
      </c>
      <c r="G252" s="76">
        <v>0</v>
      </c>
      <c r="H252" s="141">
        <v>0</v>
      </c>
      <c r="I252" s="142">
        <f t="shared" si="12"/>
        <v>0</v>
      </c>
      <c r="J252" s="140">
        <v>0</v>
      </c>
      <c r="K252" s="143" t="s">
        <v>181</v>
      </c>
    </row>
    <row r="253" spans="1:11" ht="110.25">
      <c r="A253" s="27">
        <v>10</v>
      </c>
      <c r="B253" s="4" t="s">
        <v>276</v>
      </c>
      <c r="C253" s="115" t="s">
        <v>260</v>
      </c>
      <c r="D253" s="138">
        <v>0</v>
      </c>
      <c r="E253" s="101">
        <v>18900000</v>
      </c>
      <c r="F253" s="139">
        <v>4000000</v>
      </c>
      <c r="G253" s="76">
        <v>0</v>
      </c>
      <c r="H253" s="141">
        <v>0</v>
      </c>
      <c r="I253" s="142">
        <f t="shared" si="12"/>
        <v>4000000</v>
      </c>
      <c r="J253" s="140">
        <v>0</v>
      </c>
      <c r="K253" s="143" t="s">
        <v>593</v>
      </c>
    </row>
    <row r="254" spans="1:11" ht="110.25">
      <c r="A254" s="27">
        <v>11</v>
      </c>
      <c r="B254" s="4" t="s">
        <v>277</v>
      </c>
      <c r="C254" s="115" t="s">
        <v>260</v>
      </c>
      <c r="D254" s="138">
        <v>0</v>
      </c>
      <c r="E254" s="101">
        <v>16409952</v>
      </c>
      <c r="F254" s="139">
        <v>3000000</v>
      </c>
      <c r="G254" s="76">
        <v>0</v>
      </c>
      <c r="H254" s="141">
        <v>0</v>
      </c>
      <c r="I254" s="142">
        <f t="shared" si="12"/>
        <v>3000000</v>
      </c>
      <c r="J254" s="140">
        <v>0</v>
      </c>
      <c r="K254" s="143" t="s">
        <v>593</v>
      </c>
    </row>
    <row r="255" spans="1:11" ht="78.75">
      <c r="A255" s="27">
        <v>12</v>
      </c>
      <c r="B255" s="4" t="s">
        <v>278</v>
      </c>
      <c r="C255" s="115" t="s">
        <v>260</v>
      </c>
      <c r="D255" s="138">
        <v>0</v>
      </c>
      <c r="E255" s="101">
        <v>7520000</v>
      </c>
      <c r="F255" s="139">
        <v>0</v>
      </c>
      <c r="G255" s="76">
        <v>0</v>
      </c>
      <c r="H255" s="141">
        <v>0</v>
      </c>
      <c r="I255" s="142">
        <f t="shared" si="12"/>
        <v>0</v>
      </c>
      <c r="J255" s="140">
        <v>0</v>
      </c>
      <c r="K255" s="143" t="s">
        <v>181</v>
      </c>
    </row>
    <row r="256" spans="1:11" ht="94.5">
      <c r="A256" s="27">
        <v>13</v>
      </c>
      <c r="B256" s="4" t="s">
        <v>279</v>
      </c>
      <c r="C256" s="115" t="s">
        <v>260</v>
      </c>
      <c r="D256" s="138">
        <v>0</v>
      </c>
      <c r="E256" s="101">
        <v>5330000</v>
      </c>
      <c r="F256" s="139">
        <v>0</v>
      </c>
      <c r="G256" s="76">
        <v>0</v>
      </c>
      <c r="H256" s="141">
        <v>0</v>
      </c>
      <c r="I256" s="142">
        <f t="shared" si="12"/>
        <v>0</v>
      </c>
      <c r="J256" s="140">
        <v>0</v>
      </c>
      <c r="K256" s="143" t="s">
        <v>181</v>
      </c>
    </row>
    <row r="257" spans="1:11" ht="78.75">
      <c r="A257" s="27">
        <v>14</v>
      </c>
      <c r="B257" s="4" t="s">
        <v>280</v>
      </c>
      <c r="C257" s="115" t="s">
        <v>260</v>
      </c>
      <c r="D257" s="138">
        <v>0</v>
      </c>
      <c r="E257" s="101">
        <v>12220000</v>
      </c>
      <c r="F257" s="139">
        <v>0</v>
      </c>
      <c r="G257" s="76">
        <v>0</v>
      </c>
      <c r="H257" s="141">
        <v>0</v>
      </c>
      <c r="I257" s="142">
        <f t="shared" si="12"/>
        <v>0</v>
      </c>
      <c r="J257" s="140">
        <v>0</v>
      </c>
      <c r="K257" s="143" t="s">
        <v>181</v>
      </c>
    </row>
    <row r="258" spans="1:11" ht="94.5">
      <c r="A258" s="27">
        <v>15</v>
      </c>
      <c r="B258" s="4" t="s">
        <v>281</v>
      </c>
      <c r="C258" s="115" t="s">
        <v>260</v>
      </c>
      <c r="D258" s="138">
        <v>0</v>
      </c>
      <c r="E258" s="101">
        <v>5600000</v>
      </c>
      <c r="F258" s="139">
        <v>0</v>
      </c>
      <c r="G258" s="76">
        <v>0</v>
      </c>
      <c r="H258" s="141">
        <v>0</v>
      </c>
      <c r="I258" s="142">
        <f t="shared" si="12"/>
        <v>0</v>
      </c>
      <c r="J258" s="140">
        <v>0</v>
      </c>
      <c r="K258" s="143" t="s">
        <v>181</v>
      </c>
    </row>
    <row r="259" spans="1:11" ht="78.75">
      <c r="A259" s="27">
        <v>16</v>
      </c>
      <c r="B259" s="4" t="s">
        <v>282</v>
      </c>
      <c r="C259" s="115" t="s">
        <v>260</v>
      </c>
      <c r="D259" s="138">
        <v>0</v>
      </c>
      <c r="E259" s="101">
        <v>6880000</v>
      </c>
      <c r="F259" s="139">
        <v>0</v>
      </c>
      <c r="G259" s="76">
        <v>0</v>
      </c>
      <c r="H259" s="141">
        <v>0</v>
      </c>
      <c r="I259" s="142">
        <f t="shared" si="12"/>
        <v>0</v>
      </c>
      <c r="J259" s="140">
        <v>0</v>
      </c>
      <c r="K259" s="143" t="s">
        <v>181</v>
      </c>
    </row>
    <row r="260" spans="1:11" ht="47.25">
      <c r="A260" s="27">
        <v>17</v>
      </c>
      <c r="B260" s="4" t="s">
        <v>283</v>
      </c>
      <c r="C260" s="115" t="s">
        <v>260</v>
      </c>
      <c r="D260" s="138">
        <v>0</v>
      </c>
      <c r="E260" s="101">
        <v>6660000</v>
      </c>
      <c r="F260" s="139">
        <v>0</v>
      </c>
      <c r="G260" s="76">
        <v>0</v>
      </c>
      <c r="H260" s="141">
        <v>0</v>
      </c>
      <c r="I260" s="142">
        <f t="shared" si="12"/>
        <v>0</v>
      </c>
      <c r="J260" s="140">
        <v>0</v>
      </c>
      <c r="K260" s="143" t="s">
        <v>181</v>
      </c>
    </row>
    <row r="261" spans="1:11" ht="110.25">
      <c r="A261" s="27">
        <v>18</v>
      </c>
      <c r="B261" s="4" t="s">
        <v>284</v>
      </c>
      <c r="C261" s="115" t="s">
        <v>260</v>
      </c>
      <c r="D261" s="138">
        <v>0</v>
      </c>
      <c r="E261" s="101">
        <v>3380000</v>
      </c>
      <c r="F261" s="139">
        <v>3380000</v>
      </c>
      <c r="G261" s="76">
        <v>0</v>
      </c>
      <c r="H261" s="141">
        <v>0</v>
      </c>
      <c r="I261" s="142">
        <f t="shared" si="12"/>
        <v>3380000</v>
      </c>
      <c r="J261" s="140">
        <v>0</v>
      </c>
      <c r="K261" s="143" t="s">
        <v>593</v>
      </c>
    </row>
    <row r="262" spans="1:11" ht="110.25">
      <c r="A262" s="27">
        <v>19</v>
      </c>
      <c r="B262" s="4" t="s">
        <v>285</v>
      </c>
      <c r="C262" s="115" t="s">
        <v>260</v>
      </c>
      <c r="D262" s="138">
        <v>0</v>
      </c>
      <c r="E262" s="101">
        <v>2400000</v>
      </c>
      <c r="F262" s="139">
        <v>2400000</v>
      </c>
      <c r="G262" s="76">
        <v>0</v>
      </c>
      <c r="H262" s="141">
        <v>0</v>
      </c>
      <c r="I262" s="142">
        <f t="shared" si="12"/>
        <v>2400000</v>
      </c>
      <c r="J262" s="140">
        <v>0</v>
      </c>
      <c r="K262" s="143" t="s">
        <v>593</v>
      </c>
    </row>
    <row r="263" spans="1:11" ht="78.75">
      <c r="A263" s="27">
        <v>20</v>
      </c>
      <c r="B263" s="4" t="s">
        <v>286</v>
      </c>
      <c r="C263" s="115" t="s">
        <v>260</v>
      </c>
      <c r="D263" s="138">
        <v>0</v>
      </c>
      <c r="E263" s="101">
        <v>1995000</v>
      </c>
      <c r="F263" s="139">
        <v>0</v>
      </c>
      <c r="G263" s="144">
        <f>SUM(G244:G262)</f>
        <v>0</v>
      </c>
      <c r="H263" s="141">
        <v>0</v>
      </c>
      <c r="I263" s="144"/>
      <c r="J263" s="140">
        <v>0</v>
      </c>
      <c r="K263" s="143" t="s">
        <v>181</v>
      </c>
    </row>
    <row r="264" spans="1:11" ht="78.75">
      <c r="A264" s="27">
        <v>21</v>
      </c>
      <c r="B264" s="4" t="s">
        <v>287</v>
      </c>
      <c r="C264" s="115" t="s">
        <v>260</v>
      </c>
      <c r="D264" s="138">
        <v>0</v>
      </c>
      <c r="E264" s="101">
        <v>2660000</v>
      </c>
      <c r="F264" s="139">
        <v>0</v>
      </c>
      <c r="G264" s="144">
        <f aca="true" t="shared" si="13" ref="G264:G284">SUM(G245:G263)</f>
        <v>0</v>
      </c>
      <c r="H264" s="141">
        <v>0</v>
      </c>
      <c r="I264" s="79"/>
      <c r="J264" s="140">
        <v>0</v>
      </c>
      <c r="K264" s="143" t="s">
        <v>181</v>
      </c>
    </row>
    <row r="265" spans="1:11" ht="110.25">
      <c r="A265" s="27">
        <v>22</v>
      </c>
      <c r="B265" s="4" t="s">
        <v>288</v>
      </c>
      <c r="C265" s="115" t="s">
        <v>260</v>
      </c>
      <c r="D265" s="138">
        <v>0</v>
      </c>
      <c r="E265" s="101">
        <v>6840000</v>
      </c>
      <c r="F265" s="139">
        <v>0</v>
      </c>
      <c r="G265" s="144">
        <f t="shared" si="13"/>
        <v>0</v>
      </c>
      <c r="H265" s="141">
        <v>0</v>
      </c>
      <c r="I265" s="79">
        <f aca="true" t="shared" si="14" ref="I265:I275">I264</f>
        <v>0</v>
      </c>
      <c r="J265" s="140">
        <v>0</v>
      </c>
      <c r="K265" s="143" t="s">
        <v>181</v>
      </c>
    </row>
    <row r="266" spans="1:11" ht="110.25">
      <c r="A266" s="27">
        <v>23</v>
      </c>
      <c r="B266" s="4" t="s">
        <v>289</v>
      </c>
      <c r="C266" s="115" t="s">
        <v>260</v>
      </c>
      <c r="D266" s="138">
        <v>0</v>
      </c>
      <c r="E266" s="101">
        <v>5000000</v>
      </c>
      <c r="F266" s="139">
        <v>5000000</v>
      </c>
      <c r="G266" s="144">
        <f t="shared" si="13"/>
        <v>0</v>
      </c>
      <c r="H266" s="141">
        <v>0</v>
      </c>
      <c r="I266" s="79">
        <v>5000000</v>
      </c>
      <c r="J266" s="140">
        <v>0</v>
      </c>
      <c r="K266" s="143" t="s">
        <v>593</v>
      </c>
    </row>
    <row r="267" spans="1:11" ht="94.5">
      <c r="A267" s="27">
        <v>24</v>
      </c>
      <c r="B267" s="4" t="s">
        <v>290</v>
      </c>
      <c r="C267" s="115" t="s">
        <v>260</v>
      </c>
      <c r="D267" s="138">
        <v>0</v>
      </c>
      <c r="E267" s="101">
        <v>1770000</v>
      </c>
      <c r="F267" s="139">
        <v>0</v>
      </c>
      <c r="G267" s="144">
        <f t="shared" si="13"/>
        <v>0</v>
      </c>
      <c r="H267" s="141">
        <v>0</v>
      </c>
      <c r="I267" s="79">
        <v>0</v>
      </c>
      <c r="J267" s="140">
        <v>0</v>
      </c>
      <c r="K267" s="143" t="s">
        <v>181</v>
      </c>
    </row>
    <row r="268" spans="1:11" ht="110.25">
      <c r="A268" s="27">
        <v>25</v>
      </c>
      <c r="B268" s="4" t="s">
        <v>291</v>
      </c>
      <c r="C268" s="115" t="s">
        <v>260</v>
      </c>
      <c r="D268" s="138">
        <v>0</v>
      </c>
      <c r="E268" s="146">
        <v>1080000</v>
      </c>
      <c r="F268" s="139">
        <v>0</v>
      </c>
      <c r="G268" s="144">
        <f t="shared" si="13"/>
        <v>0</v>
      </c>
      <c r="H268" s="141">
        <v>0</v>
      </c>
      <c r="I268" s="79">
        <f t="shared" si="14"/>
        <v>0</v>
      </c>
      <c r="J268" s="140">
        <v>0</v>
      </c>
      <c r="K268" s="143" t="s">
        <v>181</v>
      </c>
    </row>
    <row r="269" spans="1:11" ht="110.25">
      <c r="A269" s="27">
        <v>26</v>
      </c>
      <c r="B269" s="4" t="s">
        <v>292</v>
      </c>
      <c r="C269" s="115" t="s">
        <v>260</v>
      </c>
      <c r="D269" s="138">
        <v>0</v>
      </c>
      <c r="E269" s="80">
        <v>31010506</v>
      </c>
      <c r="F269" s="139">
        <v>10010506</v>
      </c>
      <c r="G269" s="144">
        <f t="shared" si="13"/>
        <v>0</v>
      </c>
      <c r="H269" s="141">
        <v>0</v>
      </c>
      <c r="I269" s="139">
        <v>10010506</v>
      </c>
      <c r="J269" s="140">
        <v>0</v>
      </c>
      <c r="K269" s="143" t="s">
        <v>593</v>
      </c>
    </row>
    <row r="270" spans="1:11" ht="110.25">
      <c r="A270" s="27">
        <v>27</v>
      </c>
      <c r="B270" s="4" t="s">
        <v>293</v>
      </c>
      <c r="C270" s="115" t="s">
        <v>260</v>
      </c>
      <c r="D270" s="138">
        <v>0</v>
      </c>
      <c r="E270" s="80">
        <v>3600000</v>
      </c>
      <c r="F270" s="139">
        <v>3600000</v>
      </c>
      <c r="G270" s="144">
        <f t="shared" si="13"/>
        <v>0</v>
      </c>
      <c r="H270" s="141">
        <v>0</v>
      </c>
      <c r="I270" s="139">
        <v>3600000</v>
      </c>
      <c r="J270" s="140">
        <v>0</v>
      </c>
      <c r="K270" s="143" t="s">
        <v>593</v>
      </c>
    </row>
    <row r="271" spans="1:11" ht="78.75">
      <c r="A271" s="27">
        <v>28</v>
      </c>
      <c r="B271" s="4" t="s">
        <v>294</v>
      </c>
      <c r="C271" s="115" t="s">
        <v>260</v>
      </c>
      <c r="D271" s="138">
        <v>0</v>
      </c>
      <c r="E271" s="80">
        <v>2535000</v>
      </c>
      <c r="F271" s="139">
        <v>0</v>
      </c>
      <c r="G271" s="144">
        <f t="shared" si="13"/>
        <v>0</v>
      </c>
      <c r="H271" s="141">
        <v>0</v>
      </c>
      <c r="I271" s="79">
        <v>0</v>
      </c>
      <c r="J271" s="140">
        <v>0</v>
      </c>
      <c r="K271" s="143" t="s">
        <v>181</v>
      </c>
    </row>
    <row r="272" spans="1:11" ht="78.75">
      <c r="A272" s="27">
        <v>29</v>
      </c>
      <c r="B272" s="4" t="s">
        <v>295</v>
      </c>
      <c r="C272" s="115" t="s">
        <v>260</v>
      </c>
      <c r="D272" s="138">
        <v>0</v>
      </c>
      <c r="E272" s="80">
        <v>2075000</v>
      </c>
      <c r="F272" s="139">
        <v>0</v>
      </c>
      <c r="G272" s="144">
        <f t="shared" si="13"/>
        <v>0</v>
      </c>
      <c r="H272" s="141">
        <v>0</v>
      </c>
      <c r="I272" s="79">
        <v>0</v>
      </c>
      <c r="J272" s="140">
        <v>0</v>
      </c>
      <c r="K272" s="143" t="s">
        <v>181</v>
      </c>
    </row>
    <row r="273" spans="1:11" ht="94.5">
      <c r="A273" s="27">
        <v>30</v>
      </c>
      <c r="B273" s="4" t="s">
        <v>296</v>
      </c>
      <c r="C273" s="115" t="s">
        <v>260</v>
      </c>
      <c r="D273" s="138">
        <v>0</v>
      </c>
      <c r="E273" s="101">
        <v>1899600</v>
      </c>
      <c r="F273" s="139">
        <v>0</v>
      </c>
      <c r="G273" s="144">
        <f t="shared" si="13"/>
        <v>0</v>
      </c>
      <c r="H273" s="141">
        <v>0</v>
      </c>
      <c r="I273" s="79">
        <f t="shared" si="14"/>
        <v>0</v>
      </c>
      <c r="J273" s="140">
        <v>0</v>
      </c>
      <c r="K273" s="143" t="s">
        <v>181</v>
      </c>
    </row>
    <row r="274" spans="1:11" ht="63">
      <c r="A274" s="27">
        <v>31</v>
      </c>
      <c r="B274" s="4" t="s">
        <v>297</v>
      </c>
      <c r="C274" s="115" t="s">
        <v>260</v>
      </c>
      <c r="D274" s="138">
        <v>0</v>
      </c>
      <c r="E274" s="101">
        <v>4240000</v>
      </c>
      <c r="F274" s="139">
        <v>0</v>
      </c>
      <c r="G274" s="144">
        <f t="shared" si="13"/>
        <v>0</v>
      </c>
      <c r="H274" s="141">
        <v>0</v>
      </c>
      <c r="I274" s="79">
        <f t="shared" si="14"/>
        <v>0</v>
      </c>
      <c r="J274" s="140">
        <v>0</v>
      </c>
      <c r="K274" s="143" t="s">
        <v>181</v>
      </c>
    </row>
    <row r="275" spans="1:11" ht="78.75">
      <c r="A275" s="27">
        <v>32</v>
      </c>
      <c r="B275" s="4" t="s">
        <v>298</v>
      </c>
      <c r="C275" s="115" t="s">
        <v>260</v>
      </c>
      <c r="D275" s="138">
        <v>0</v>
      </c>
      <c r="E275" s="101">
        <v>12250000</v>
      </c>
      <c r="F275" s="139">
        <v>0</v>
      </c>
      <c r="G275" s="144">
        <f t="shared" si="13"/>
        <v>0</v>
      </c>
      <c r="H275" s="141">
        <v>0</v>
      </c>
      <c r="I275" s="79">
        <f t="shared" si="14"/>
        <v>0</v>
      </c>
      <c r="J275" s="140">
        <v>0</v>
      </c>
      <c r="K275" s="143" t="s">
        <v>181</v>
      </c>
    </row>
    <row r="276" spans="1:11" ht="110.25">
      <c r="A276" s="27">
        <v>33</v>
      </c>
      <c r="B276" s="4" t="s">
        <v>299</v>
      </c>
      <c r="C276" s="115" t="s">
        <v>260</v>
      </c>
      <c r="D276" s="138">
        <v>0</v>
      </c>
      <c r="E276" s="101">
        <v>3400000</v>
      </c>
      <c r="F276" s="139">
        <v>2000000</v>
      </c>
      <c r="G276" s="144">
        <f t="shared" si="13"/>
        <v>0</v>
      </c>
      <c r="H276" s="141">
        <v>0</v>
      </c>
      <c r="I276" s="79">
        <v>2000000</v>
      </c>
      <c r="J276" s="140">
        <v>0</v>
      </c>
      <c r="K276" s="143" t="s">
        <v>593</v>
      </c>
    </row>
    <row r="277" spans="1:11" ht="110.25">
      <c r="A277" s="27">
        <v>34</v>
      </c>
      <c r="B277" s="4" t="s">
        <v>300</v>
      </c>
      <c r="C277" s="115" t="s">
        <v>260</v>
      </c>
      <c r="D277" s="138">
        <v>0</v>
      </c>
      <c r="E277" s="101">
        <v>65595985</v>
      </c>
      <c r="F277" s="139">
        <v>4478142</v>
      </c>
      <c r="G277" s="144">
        <f t="shared" si="13"/>
        <v>0</v>
      </c>
      <c r="H277" s="141">
        <v>0</v>
      </c>
      <c r="I277" s="79">
        <v>4478142</v>
      </c>
      <c r="J277" s="140">
        <v>0</v>
      </c>
      <c r="K277" s="143" t="s">
        <v>593</v>
      </c>
    </row>
    <row r="278" spans="1:11" ht="63">
      <c r="A278" s="27">
        <v>35</v>
      </c>
      <c r="B278" s="4" t="s">
        <v>301</v>
      </c>
      <c r="C278" s="115" t="s">
        <v>260</v>
      </c>
      <c r="D278" s="138">
        <v>0</v>
      </c>
      <c r="E278" s="101">
        <v>1400000</v>
      </c>
      <c r="F278" s="139"/>
      <c r="G278" s="144">
        <f t="shared" si="13"/>
        <v>0</v>
      </c>
      <c r="H278" s="141">
        <v>0</v>
      </c>
      <c r="I278" s="79">
        <v>0</v>
      </c>
      <c r="J278" s="140">
        <v>0</v>
      </c>
      <c r="K278" s="143" t="s">
        <v>181</v>
      </c>
    </row>
    <row r="279" spans="1:11" ht="110.25">
      <c r="A279" s="27">
        <v>36</v>
      </c>
      <c r="B279" s="4" t="s">
        <v>302</v>
      </c>
      <c r="C279" s="115" t="s">
        <v>260</v>
      </c>
      <c r="D279" s="138">
        <v>0</v>
      </c>
      <c r="E279" s="101">
        <v>4972958</v>
      </c>
      <c r="F279" s="139">
        <v>4972958</v>
      </c>
      <c r="G279" s="144">
        <f t="shared" si="13"/>
        <v>0</v>
      </c>
      <c r="H279" s="141">
        <v>0</v>
      </c>
      <c r="I279" s="79">
        <v>4972958</v>
      </c>
      <c r="J279" s="140">
        <v>0</v>
      </c>
      <c r="K279" s="143" t="s">
        <v>593</v>
      </c>
    </row>
    <row r="280" spans="1:11" ht="110.25">
      <c r="A280" s="27">
        <v>37</v>
      </c>
      <c r="B280" s="4" t="s">
        <v>303</v>
      </c>
      <c r="C280" s="115" t="s">
        <v>260</v>
      </c>
      <c r="D280" s="138">
        <v>0</v>
      </c>
      <c r="E280" s="101">
        <v>1720000</v>
      </c>
      <c r="F280" s="139">
        <v>895000</v>
      </c>
      <c r="G280" s="144">
        <f t="shared" si="13"/>
        <v>0</v>
      </c>
      <c r="H280" s="141">
        <v>0</v>
      </c>
      <c r="I280" s="79">
        <v>895000</v>
      </c>
      <c r="J280" s="140">
        <v>0</v>
      </c>
      <c r="K280" s="143" t="s">
        <v>593</v>
      </c>
    </row>
    <row r="281" spans="1:11" ht="110.25">
      <c r="A281" s="27">
        <v>38</v>
      </c>
      <c r="B281" s="4" t="s">
        <v>304</v>
      </c>
      <c r="C281" s="115" t="s">
        <v>260</v>
      </c>
      <c r="D281" s="138">
        <v>0</v>
      </c>
      <c r="E281" s="101">
        <v>14450000</v>
      </c>
      <c r="F281" s="139">
        <v>5612500</v>
      </c>
      <c r="G281" s="144">
        <f t="shared" si="13"/>
        <v>0</v>
      </c>
      <c r="H281" s="141">
        <v>0</v>
      </c>
      <c r="I281" s="79">
        <v>5612500</v>
      </c>
      <c r="J281" s="140">
        <v>0</v>
      </c>
      <c r="K281" s="143" t="s">
        <v>593</v>
      </c>
    </row>
    <row r="282" spans="1:11" ht="110.25">
      <c r="A282" s="27">
        <v>39</v>
      </c>
      <c r="B282" s="4" t="s">
        <v>305</v>
      </c>
      <c r="C282" s="115" t="s">
        <v>260</v>
      </c>
      <c r="D282" s="138">
        <v>0</v>
      </c>
      <c r="E282" s="101">
        <v>3000000</v>
      </c>
      <c r="F282" s="139">
        <v>2999694</v>
      </c>
      <c r="G282" s="144">
        <f t="shared" si="13"/>
        <v>0</v>
      </c>
      <c r="H282" s="141">
        <v>0</v>
      </c>
      <c r="I282" s="79">
        <v>2999694</v>
      </c>
      <c r="J282" s="140">
        <v>0</v>
      </c>
      <c r="K282" s="143" t="s">
        <v>593</v>
      </c>
    </row>
    <row r="283" spans="1:11" ht="47.25">
      <c r="A283" s="27">
        <v>40</v>
      </c>
      <c r="B283" s="4" t="s">
        <v>306</v>
      </c>
      <c r="C283" s="115" t="s">
        <v>260</v>
      </c>
      <c r="D283" s="138">
        <v>0</v>
      </c>
      <c r="E283" s="101">
        <v>3000000</v>
      </c>
      <c r="F283" s="139">
        <v>0</v>
      </c>
      <c r="G283" s="144">
        <f t="shared" si="13"/>
        <v>0</v>
      </c>
      <c r="H283" s="141">
        <v>0</v>
      </c>
      <c r="I283" s="79">
        <v>0</v>
      </c>
      <c r="J283" s="140">
        <v>0</v>
      </c>
      <c r="K283" s="143" t="s">
        <v>181</v>
      </c>
    </row>
    <row r="284" spans="1:11" ht="63">
      <c r="A284" s="27">
        <v>41</v>
      </c>
      <c r="B284" s="4" t="s">
        <v>307</v>
      </c>
      <c r="C284" s="115" t="s">
        <v>260</v>
      </c>
      <c r="D284" s="138">
        <v>0</v>
      </c>
      <c r="E284" s="101">
        <v>5700000</v>
      </c>
      <c r="F284" s="139">
        <v>0</v>
      </c>
      <c r="G284" s="144">
        <f t="shared" si="13"/>
        <v>0</v>
      </c>
      <c r="H284" s="141">
        <v>0</v>
      </c>
      <c r="I284" s="79">
        <v>0</v>
      </c>
      <c r="J284" s="140">
        <v>0</v>
      </c>
      <c r="K284" s="143" t="s">
        <v>181</v>
      </c>
    </row>
    <row r="285" spans="1:11" ht="16.5">
      <c r="A285" s="130"/>
      <c r="B285" s="70"/>
      <c r="C285" s="314" t="s">
        <v>144</v>
      </c>
      <c r="D285" s="316"/>
      <c r="E285" s="147">
        <f>SUM(E244:E284)</f>
        <v>306549001</v>
      </c>
      <c r="F285" s="148">
        <f>SUM(F244:F284)</f>
        <v>53624900</v>
      </c>
      <c r="G285" s="68"/>
      <c r="H285" s="68"/>
      <c r="I285" s="148">
        <f>SUM(I244:I284)</f>
        <v>53624900</v>
      </c>
      <c r="J285" s="70"/>
      <c r="K285" s="70"/>
    </row>
    <row r="286" spans="1:9" ht="15.75">
      <c r="A286" s="130"/>
      <c r="E286" s="130"/>
      <c r="F286" s="130"/>
      <c r="G286" s="130"/>
      <c r="H286" s="130"/>
      <c r="I286" s="130"/>
    </row>
    <row r="287" spans="1:11" ht="16.5">
      <c r="A287" s="27">
        <v>11</v>
      </c>
      <c r="B287" s="68" t="s">
        <v>567</v>
      </c>
      <c r="C287" s="68"/>
      <c r="D287" s="117"/>
      <c r="E287" s="82" t="s">
        <v>594</v>
      </c>
      <c r="F287" s="317"/>
      <c r="G287" s="317"/>
      <c r="H287" s="317"/>
      <c r="I287" s="317"/>
      <c r="J287" s="317"/>
      <c r="K287" s="317"/>
    </row>
    <row r="288" spans="1:11" ht="16.5">
      <c r="A288" s="27"/>
      <c r="B288" s="68" t="s">
        <v>231</v>
      </c>
      <c r="C288" s="68"/>
      <c r="D288" s="117"/>
      <c r="E288" s="71">
        <v>390000000</v>
      </c>
      <c r="F288" s="317"/>
      <c r="G288" s="317"/>
      <c r="H288" s="317"/>
      <c r="I288" s="317"/>
      <c r="J288" s="317"/>
      <c r="K288" s="317"/>
    </row>
    <row r="289" spans="1:11" ht="16.5">
      <c r="A289" s="27"/>
      <c r="B289" s="68" t="s">
        <v>232</v>
      </c>
      <c r="C289" s="68"/>
      <c r="D289" s="117"/>
      <c r="E289" s="118">
        <v>0</v>
      </c>
      <c r="F289" s="317"/>
      <c r="G289" s="317"/>
      <c r="H289" s="317"/>
      <c r="I289" s="317"/>
      <c r="J289" s="317"/>
      <c r="K289" s="317"/>
    </row>
    <row r="290" spans="1:11" ht="16.5">
      <c r="A290" s="27"/>
      <c r="B290" s="68" t="s">
        <v>233</v>
      </c>
      <c r="C290" s="68"/>
      <c r="D290" s="117"/>
      <c r="E290" s="118">
        <v>0</v>
      </c>
      <c r="F290" s="317"/>
      <c r="G290" s="317"/>
      <c r="H290" s="317"/>
      <c r="I290" s="317"/>
      <c r="J290" s="317"/>
      <c r="K290" s="317"/>
    </row>
    <row r="291" spans="1:11" ht="16.5">
      <c r="A291" s="27"/>
      <c r="B291" s="68" t="s">
        <v>190</v>
      </c>
      <c r="C291" s="68"/>
      <c r="D291" s="117"/>
      <c r="E291" s="118">
        <v>0</v>
      </c>
      <c r="F291" s="317"/>
      <c r="G291" s="317"/>
      <c r="H291" s="317"/>
      <c r="I291" s="317"/>
      <c r="J291" s="317"/>
      <c r="K291" s="317"/>
    </row>
    <row r="292" spans="1:11" ht="16.5">
      <c r="A292" s="27"/>
      <c r="B292" s="68" t="s">
        <v>167</v>
      </c>
      <c r="C292" s="68"/>
      <c r="D292" s="117"/>
      <c r="E292" s="71">
        <v>0</v>
      </c>
      <c r="F292" s="317"/>
      <c r="G292" s="317"/>
      <c r="H292" s="317"/>
      <c r="I292" s="317"/>
      <c r="J292" s="317"/>
      <c r="K292" s="317"/>
    </row>
    <row r="293" spans="1:11" ht="16.5">
      <c r="A293" s="27"/>
      <c r="B293" s="322" t="s">
        <v>597</v>
      </c>
      <c r="C293" s="323"/>
      <c r="D293" s="323"/>
      <c r="E293" s="324"/>
      <c r="F293" s="317"/>
      <c r="G293" s="317"/>
      <c r="H293" s="317"/>
      <c r="I293" s="317"/>
      <c r="J293" s="317"/>
      <c r="K293" s="317"/>
    </row>
    <row r="294" spans="1:11" ht="66">
      <c r="A294" s="22" t="s">
        <v>132</v>
      </c>
      <c r="B294" s="1" t="s">
        <v>133</v>
      </c>
      <c r="C294" s="1" t="s">
        <v>134</v>
      </c>
      <c r="D294" s="109" t="s">
        <v>154</v>
      </c>
      <c r="E294" s="1" t="s">
        <v>136</v>
      </c>
      <c r="F294" s="123" t="s">
        <v>137</v>
      </c>
      <c r="G294" s="123" t="s">
        <v>138</v>
      </c>
      <c r="H294" s="2" t="s">
        <v>168</v>
      </c>
      <c r="I294" s="22" t="s">
        <v>140</v>
      </c>
      <c r="J294" s="109" t="s">
        <v>141</v>
      </c>
      <c r="K294" s="1" t="s">
        <v>149</v>
      </c>
    </row>
    <row r="295" spans="1:11" ht="51.75" customHeight="1">
      <c r="A295" s="137">
        <v>1</v>
      </c>
      <c r="B295" s="4" t="s">
        <v>308</v>
      </c>
      <c r="C295" s="115" t="s">
        <v>260</v>
      </c>
      <c r="D295" s="138">
        <v>0</v>
      </c>
      <c r="E295" s="124">
        <v>40000000</v>
      </c>
      <c r="F295" s="139">
        <v>0</v>
      </c>
      <c r="G295" s="140">
        <v>0</v>
      </c>
      <c r="H295" s="141">
        <v>0</v>
      </c>
      <c r="I295" s="142">
        <f aca="true" t="shared" si="15" ref="I295:I301">F295</f>
        <v>0</v>
      </c>
      <c r="J295" s="140">
        <v>0</v>
      </c>
      <c r="K295" s="143" t="s">
        <v>181</v>
      </c>
    </row>
    <row r="296" spans="1:11" ht="47.25">
      <c r="A296" s="27">
        <v>2</v>
      </c>
      <c r="B296" s="4" t="s">
        <v>309</v>
      </c>
      <c r="C296" s="115" t="s">
        <v>260</v>
      </c>
      <c r="D296" s="138">
        <v>0</v>
      </c>
      <c r="E296" s="124">
        <v>35000000</v>
      </c>
      <c r="F296" s="139">
        <v>0</v>
      </c>
      <c r="G296" s="76">
        <v>0</v>
      </c>
      <c r="H296" s="141">
        <v>0</v>
      </c>
      <c r="I296" s="142">
        <f t="shared" si="15"/>
        <v>0</v>
      </c>
      <c r="J296" s="140">
        <v>0</v>
      </c>
      <c r="K296" s="143" t="s">
        <v>181</v>
      </c>
    </row>
    <row r="297" spans="1:11" ht="47.25">
      <c r="A297" s="137">
        <v>3</v>
      </c>
      <c r="B297" s="4" t="s">
        <v>310</v>
      </c>
      <c r="C297" s="115" t="s">
        <v>260</v>
      </c>
      <c r="D297" s="138">
        <v>0</v>
      </c>
      <c r="E297" s="124">
        <v>35000000</v>
      </c>
      <c r="F297" s="139">
        <v>0</v>
      </c>
      <c r="G297" s="76">
        <v>0</v>
      </c>
      <c r="H297" s="141">
        <v>0</v>
      </c>
      <c r="I297" s="142">
        <f t="shared" si="15"/>
        <v>0</v>
      </c>
      <c r="J297" s="140">
        <v>0</v>
      </c>
      <c r="K297" s="143" t="s">
        <v>181</v>
      </c>
    </row>
    <row r="298" spans="1:11" ht="33" customHeight="1">
      <c r="A298" s="27">
        <v>4</v>
      </c>
      <c r="B298" s="4" t="s">
        <v>311</v>
      </c>
      <c r="C298" s="115" t="s">
        <v>260</v>
      </c>
      <c r="D298" s="138">
        <v>0</v>
      </c>
      <c r="E298" s="124">
        <v>120000000</v>
      </c>
      <c r="F298" s="139">
        <v>0</v>
      </c>
      <c r="G298" s="76">
        <v>0</v>
      </c>
      <c r="H298" s="141">
        <v>0</v>
      </c>
      <c r="I298" s="142">
        <f t="shared" si="15"/>
        <v>0</v>
      </c>
      <c r="J298" s="140">
        <v>0</v>
      </c>
      <c r="K298" s="143" t="s">
        <v>181</v>
      </c>
    </row>
    <row r="299" spans="1:11" ht="47.25">
      <c r="A299" s="137">
        <v>5</v>
      </c>
      <c r="B299" s="4" t="s">
        <v>312</v>
      </c>
      <c r="C299" s="115" t="s">
        <v>260</v>
      </c>
      <c r="D299" s="138">
        <v>0</v>
      </c>
      <c r="E299" s="124">
        <v>70000000</v>
      </c>
      <c r="F299" s="139">
        <v>0</v>
      </c>
      <c r="G299" s="76">
        <v>0</v>
      </c>
      <c r="H299" s="141">
        <v>0</v>
      </c>
      <c r="I299" s="142">
        <f t="shared" si="15"/>
        <v>0</v>
      </c>
      <c r="J299" s="140">
        <v>0</v>
      </c>
      <c r="K299" s="143" t="s">
        <v>181</v>
      </c>
    </row>
    <row r="300" spans="1:11" ht="47.25">
      <c r="A300" s="27">
        <v>6</v>
      </c>
      <c r="B300" s="4" t="s">
        <v>313</v>
      </c>
      <c r="C300" s="115" t="s">
        <v>260</v>
      </c>
      <c r="D300" s="138">
        <v>0</v>
      </c>
      <c r="E300" s="124">
        <v>70000000</v>
      </c>
      <c r="F300" s="139">
        <v>0</v>
      </c>
      <c r="G300" s="76">
        <v>0</v>
      </c>
      <c r="H300" s="141">
        <v>0</v>
      </c>
      <c r="I300" s="142">
        <f t="shared" si="15"/>
        <v>0</v>
      </c>
      <c r="J300" s="140">
        <v>0</v>
      </c>
      <c r="K300" s="143" t="s">
        <v>181</v>
      </c>
    </row>
    <row r="301" spans="1:11" ht="63">
      <c r="A301" s="137">
        <v>7</v>
      </c>
      <c r="B301" s="149" t="s">
        <v>314</v>
      </c>
      <c r="C301" s="115" t="s">
        <v>260</v>
      </c>
      <c r="D301" s="138">
        <v>0</v>
      </c>
      <c r="E301" s="150">
        <v>20000000</v>
      </c>
      <c r="F301" s="139">
        <v>0</v>
      </c>
      <c r="G301" s="76">
        <v>0</v>
      </c>
      <c r="H301" s="141">
        <v>0</v>
      </c>
      <c r="I301" s="142">
        <f t="shared" si="15"/>
        <v>0</v>
      </c>
      <c r="J301" s="140">
        <v>0</v>
      </c>
      <c r="K301" s="143" t="s">
        <v>181</v>
      </c>
    </row>
    <row r="302" spans="1:11" ht="16.5">
      <c r="A302" s="70"/>
      <c r="B302" s="70"/>
      <c r="C302" s="299" t="s">
        <v>144</v>
      </c>
      <c r="D302" s="300"/>
      <c r="E302" s="147">
        <f>SUM(E295:E301)</f>
        <v>390000000</v>
      </c>
      <c r="F302" s="70"/>
      <c r="G302" s="70"/>
      <c r="H302" s="70"/>
      <c r="I302" s="70"/>
      <c r="J302" s="70"/>
      <c r="K302" s="70"/>
    </row>
    <row r="303" spans="1:9" ht="15.75">
      <c r="A303" s="130"/>
      <c r="E303" s="130"/>
      <c r="F303" s="130"/>
      <c r="G303" s="130"/>
      <c r="H303" s="130"/>
      <c r="I303" s="130"/>
    </row>
    <row r="304" spans="1:11" ht="16.5">
      <c r="A304" s="27">
        <v>12</v>
      </c>
      <c r="B304" s="68" t="s">
        <v>567</v>
      </c>
      <c r="C304" s="314" t="s">
        <v>191</v>
      </c>
      <c r="D304" s="315"/>
      <c r="E304" s="316"/>
      <c r="F304" s="317"/>
      <c r="G304" s="317"/>
      <c r="H304" s="317"/>
      <c r="I304" s="317"/>
      <c r="J304" s="317"/>
      <c r="K304" s="317"/>
    </row>
    <row r="305" spans="1:11" ht="16.5">
      <c r="A305" s="27"/>
      <c r="B305" s="68" t="s">
        <v>231</v>
      </c>
      <c r="C305" s="68"/>
      <c r="D305" s="117"/>
      <c r="E305" s="71">
        <f>E318</f>
        <v>160000000</v>
      </c>
      <c r="F305" s="317"/>
      <c r="G305" s="317"/>
      <c r="H305" s="317"/>
      <c r="I305" s="317"/>
      <c r="J305" s="317"/>
      <c r="K305" s="317"/>
    </row>
    <row r="306" spans="1:11" ht="16.5">
      <c r="A306" s="27"/>
      <c r="B306" s="68" t="s">
        <v>232</v>
      </c>
      <c r="C306" s="68"/>
      <c r="D306" s="117"/>
      <c r="E306" s="118">
        <v>0</v>
      </c>
      <c r="F306" s="317"/>
      <c r="G306" s="317"/>
      <c r="H306" s="317"/>
      <c r="I306" s="317"/>
      <c r="J306" s="317"/>
      <c r="K306" s="317"/>
    </row>
    <row r="307" spans="1:11" ht="16.5">
      <c r="A307" s="27"/>
      <c r="B307" s="68" t="s">
        <v>233</v>
      </c>
      <c r="C307" s="68"/>
      <c r="D307" s="117"/>
      <c r="E307" s="118">
        <v>0</v>
      </c>
      <c r="F307" s="317"/>
      <c r="G307" s="317"/>
      <c r="H307" s="317"/>
      <c r="I307" s="317"/>
      <c r="J307" s="317"/>
      <c r="K307" s="317"/>
    </row>
    <row r="308" spans="1:11" ht="16.5">
      <c r="A308" s="27"/>
      <c r="B308" s="68" t="s">
        <v>190</v>
      </c>
      <c r="C308" s="68"/>
      <c r="D308" s="117"/>
      <c r="E308" s="118">
        <v>0</v>
      </c>
      <c r="F308" s="317"/>
      <c r="G308" s="317"/>
      <c r="H308" s="317"/>
      <c r="I308" s="317"/>
      <c r="J308" s="317"/>
      <c r="K308" s="317"/>
    </row>
    <row r="309" spans="1:11" ht="16.5">
      <c r="A309" s="27"/>
      <c r="B309" s="68" t="s">
        <v>167</v>
      </c>
      <c r="C309" s="68"/>
      <c r="D309" s="117"/>
      <c r="E309" s="71">
        <v>0</v>
      </c>
      <c r="F309" s="317"/>
      <c r="G309" s="317"/>
      <c r="H309" s="317"/>
      <c r="I309" s="317"/>
      <c r="J309" s="317"/>
      <c r="K309" s="317"/>
    </row>
    <row r="310" spans="1:11" ht="16.5">
      <c r="A310" s="27"/>
      <c r="B310" s="68" t="s">
        <v>597</v>
      </c>
      <c r="C310" s="68"/>
      <c r="D310" s="117"/>
      <c r="E310" s="23"/>
      <c r="F310" s="317"/>
      <c r="G310" s="317"/>
      <c r="H310" s="317"/>
      <c r="I310" s="317"/>
      <c r="J310" s="317"/>
      <c r="K310" s="317"/>
    </row>
    <row r="311" spans="1:11" ht="66">
      <c r="A311" s="22" t="s">
        <v>132</v>
      </c>
      <c r="B311" s="1" t="s">
        <v>133</v>
      </c>
      <c r="C311" s="1" t="s">
        <v>134</v>
      </c>
      <c r="D311" s="109" t="s">
        <v>154</v>
      </c>
      <c r="E311" s="1" t="s">
        <v>136</v>
      </c>
      <c r="F311" s="123" t="s">
        <v>137</v>
      </c>
      <c r="G311" s="123" t="s">
        <v>138</v>
      </c>
      <c r="H311" s="2" t="s">
        <v>168</v>
      </c>
      <c r="I311" s="22" t="s">
        <v>140</v>
      </c>
      <c r="J311" s="109" t="s">
        <v>141</v>
      </c>
      <c r="K311" s="1" t="s">
        <v>149</v>
      </c>
    </row>
    <row r="312" spans="1:11" ht="63">
      <c r="A312" s="137">
        <v>1</v>
      </c>
      <c r="B312" s="4" t="s">
        <v>315</v>
      </c>
      <c r="C312" s="115" t="s">
        <v>260</v>
      </c>
      <c r="D312" s="138">
        <v>0</v>
      </c>
      <c r="E312" s="80">
        <v>10000000</v>
      </c>
      <c r="F312" s="139">
        <v>0</v>
      </c>
      <c r="G312" s="140">
        <v>0</v>
      </c>
      <c r="H312" s="141">
        <v>0</v>
      </c>
      <c r="I312" s="142">
        <f aca="true" t="shared" si="16" ref="I312:I317">F312</f>
        <v>0</v>
      </c>
      <c r="J312" s="140">
        <v>0</v>
      </c>
      <c r="K312" s="143" t="s">
        <v>181</v>
      </c>
    </row>
    <row r="313" spans="1:11" ht="31.5">
      <c r="A313" s="27">
        <v>2</v>
      </c>
      <c r="B313" s="4" t="s">
        <v>316</v>
      </c>
      <c r="C313" s="115" t="s">
        <v>260</v>
      </c>
      <c r="D313" s="138">
        <v>0</v>
      </c>
      <c r="E313" s="124">
        <v>35000000</v>
      </c>
      <c r="F313" s="139">
        <v>0</v>
      </c>
      <c r="G313" s="76">
        <v>0</v>
      </c>
      <c r="H313" s="141">
        <v>0</v>
      </c>
      <c r="I313" s="142">
        <f t="shared" si="16"/>
        <v>0</v>
      </c>
      <c r="J313" s="140">
        <v>0</v>
      </c>
      <c r="K313" s="143" t="s">
        <v>181</v>
      </c>
    </row>
    <row r="314" spans="1:11" ht="47.25">
      <c r="A314" s="70">
        <v>3</v>
      </c>
      <c r="B314" s="4" t="s">
        <v>317</v>
      </c>
      <c r="C314" s="115" t="s">
        <v>260</v>
      </c>
      <c r="D314" s="138">
        <v>0</v>
      </c>
      <c r="E314" s="124">
        <v>15000000</v>
      </c>
      <c r="F314" s="139">
        <v>0</v>
      </c>
      <c r="G314" s="76">
        <v>0</v>
      </c>
      <c r="H314" s="141">
        <v>0</v>
      </c>
      <c r="I314" s="142">
        <f t="shared" si="16"/>
        <v>0</v>
      </c>
      <c r="J314" s="140">
        <v>0</v>
      </c>
      <c r="K314" s="143" t="s">
        <v>181</v>
      </c>
    </row>
    <row r="315" spans="1:11" ht="47.25">
      <c r="A315" s="70">
        <v>4</v>
      </c>
      <c r="B315" s="4" t="s">
        <v>318</v>
      </c>
      <c r="C315" s="115" t="s">
        <v>260</v>
      </c>
      <c r="D315" s="138">
        <v>0</v>
      </c>
      <c r="E315" s="124">
        <v>30000000</v>
      </c>
      <c r="F315" s="139">
        <v>0</v>
      </c>
      <c r="G315" s="76">
        <v>0</v>
      </c>
      <c r="H315" s="141">
        <v>0</v>
      </c>
      <c r="I315" s="142">
        <f t="shared" si="16"/>
        <v>0</v>
      </c>
      <c r="J315" s="140">
        <v>0</v>
      </c>
      <c r="K315" s="143" t="s">
        <v>181</v>
      </c>
    </row>
    <row r="316" spans="1:11" ht="31.5">
      <c r="A316" s="70">
        <v>5</v>
      </c>
      <c r="B316" s="4" t="s">
        <v>319</v>
      </c>
      <c r="C316" s="115" t="s">
        <v>260</v>
      </c>
      <c r="D316" s="138">
        <v>0</v>
      </c>
      <c r="E316" s="124">
        <v>40000000</v>
      </c>
      <c r="F316" s="139">
        <v>0</v>
      </c>
      <c r="G316" s="76">
        <v>0</v>
      </c>
      <c r="H316" s="141">
        <v>0</v>
      </c>
      <c r="I316" s="142">
        <f t="shared" si="16"/>
        <v>0</v>
      </c>
      <c r="J316" s="140">
        <v>0</v>
      </c>
      <c r="K316" s="143" t="s">
        <v>181</v>
      </c>
    </row>
    <row r="317" spans="1:11" ht="31.5">
      <c r="A317" s="70">
        <v>6</v>
      </c>
      <c r="B317" s="4" t="s">
        <v>595</v>
      </c>
      <c r="C317" s="115" t="s">
        <v>260</v>
      </c>
      <c r="D317" s="138">
        <v>0</v>
      </c>
      <c r="E317" s="124">
        <v>30000000</v>
      </c>
      <c r="F317" s="139">
        <v>0</v>
      </c>
      <c r="G317" s="76">
        <v>0</v>
      </c>
      <c r="H317" s="141">
        <v>0</v>
      </c>
      <c r="I317" s="142">
        <f t="shared" si="16"/>
        <v>0</v>
      </c>
      <c r="J317" s="140">
        <v>0</v>
      </c>
      <c r="K317" s="143" t="s">
        <v>181</v>
      </c>
    </row>
    <row r="318" spans="1:11" ht="16.5">
      <c r="A318" s="70"/>
      <c r="B318" s="70"/>
      <c r="C318" s="299" t="s">
        <v>144</v>
      </c>
      <c r="D318" s="300"/>
      <c r="E318" s="147">
        <f>SUM(E312:E317)</f>
        <v>160000000</v>
      </c>
      <c r="F318" s="70"/>
      <c r="G318" s="70"/>
      <c r="H318" s="70"/>
      <c r="I318" s="70"/>
      <c r="J318" s="70"/>
      <c r="K318" s="70"/>
    </row>
    <row r="319" spans="1:9" ht="15.75">
      <c r="A319" s="130"/>
      <c r="E319" s="130"/>
      <c r="F319" s="130"/>
      <c r="G319" s="130"/>
      <c r="H319" s="130"/>
      <c r="I319" s="130"/>
    </row>
    <row r="320" spans="1:11" ht="16.5">
      <c r="A320" s="27">
        <v>13</v>
      </c>
      <c r="B320" s="68" t="s">
        <v>567</v>
      </c>
      <c r="C320" s="68"/>
      <c r="D320" s="117"/>
      <c r="E320" s="125" t="s">
        <v>166</v>
      </c>
      <c r="F320" s="317"/>
      <c r="G320" s="317"/>
      <c r="H320" s="317"/>
      <c r="I320" s="317"/>
      <c r="J320" s="317"/>
      <c r="K320" s="317"/>
    </row>
    <row r="321" spans="1:11" ht="16.5">
      <c r="A321" s="27"/>
      <c r="B321" s="68" t="s">
        <v>231</v>
      </c>
      <c r="C321" s="68"/>
      <c r="D321" s="117"/>
      <c r="E321" s="71">
        <v>230892000</v>
      </c>
      <c r="F321" s="317"/>
      <c r="G321" s="317"/>
      <c r="H321" s="317"/>
      <c r="I321" s="317"/>
      <c r="J321" s="317"/>
      <c r="K321" s="317"/>
    </row>
    <row r="322" spans="1:11" ht="16.5">
      <c r="A322" s="27"/>
      <c r="B322" s="68" t="s">
        <v>596</v>
      </c>
      <c r="C322" s="68"/>
      <c r="D322" s="117"/>
      <c r="E322" s="71">
        <v>33475250</v>
      </c>
      <c r="F322" s="317"/>
      <c r="G322" s="317"/>
      <c r="H322" s="317"/>
      <c r="I322" s="317"/>
      <c r="J322" s="317"/>
      <c r="K322" s="317"/>
    </row>
    <row r="323" spans="1:11" ht="16.5">
      <c r="A323" s="27"/>
      <c r="B323" s="68" t="s">
        <v>232</v>
      </c>
      <c r="C323" s="68"/>
      <c r="D323" s="117"/>
      <c r="E323" s="118">
        <v>0</v>
      </c>
      <c r="F323" s="317"/>
      <c r="G323" s="317"/>
      <c r="H323" s="317"/>
      <c r="I323" s="317"/>
      <c r="J323" s="317"/>
      <c r="K323" s="317"/>
    </row>
    <row r="324" spans="1:11" ht="16.5">
      <c r="A324" s="27"/>
      <c r="B324" s="68" t="s">
        <v>190</v>
      </c>
      <c r="C324" s="68"/>
      <c r="D324" s="117"/>
      <c r="E324" s="118">
        <f>E322</f>
        <v>33475250</v>
      </c>
      <c r="F324" s="317"/>
      <c r="G324" s="317"/>
      <c r="H324" s="317"/>
      <c r="I324" s="317"/>
      <c r="J324" s="317"/>
      <c r="K324" s="317"/>
    </row>
    <row r="325" spans="1:11" ht="16.5">
      <c r="A325" s="27"/>
      <c r="B325" s="68" t="s">
        <v>167</v>
      </c>
      <c r="C325" s="68"/>
      <c r="D325" s="117"/>
      <c r="E325" s="71">
        <f>E324</f>
        <v>33475250</v>
      </c>
      <c r="F325" s="317"/>
      <c r="G325" s="317"/>
      <c r="H325" s="317"/>
      <c r="I325" s="317"/>
      <c r="J325" s="317"/>
      <c r="K325" s="317"/>
    </row>
    <row r="326" spans="1:11" ht="16.5">
      <c r="A326" s="151"/>
      <c r="B326" s="126" t="s">
        <v>597</v>
      </c>
      <c r="C326" s="126"/>
      <c r="D326" s="127"/>
      <c r="E326" s="128">
        <v>0</v>
      </c>
      <c r="F326" s="317"/>
      <c r="G326" s="317"/>
      <c r="H326" s="317"/>
      <c r="I326" s="317"/>
      <c r="J326" s="317"/>
      <c r="K326" s="317"/>
    </row>
    <row r="327" spans="1:11" ht="16.5">
      <c r="A327" s="76"/>
      <c r="B327" s="318" t="s">
        <v>449</v>
      </c>
      <c r="C327" s="318"/>
      <c r="D327" s="318"/>
      <c r="E327" s="318"/>
      <c r="F327" s="318"/>
      <c r="G327" s="318"/>
      <c r="H327" s="318"/>
      <c r="I327" s="318"/>
      <c r="J327" s="318"/>
      <c r="K327" s="318"/>
    </row>
    <row r="328" spans="1:11" ht="66">
      <c r="A328" s="98" t="s">
        <v>132</v>
      </c>
      <c r="B328" s="99" t="s">
        <v>133</v>
      </c>
      <c r="C328" s="99" t="s">
        <v>134</v>
      </c>
      <c r="D328" s="99" t="s">
        <v>154</v>
      </c>
      <c r="E328" s="99" t="s">
        <v>136</v>
      </c>
      <c r="F328" s="111" t="s">
        <v>137</v>
      </c>
      <c r="G328" s="111" t="s">
        <v>138</v>
      </c>
      <c r="H328" s="112" t="s">
        <v>168</v>
      </c>
      <c r="I328" s="98" t="s">
        <v>140</v>
      </c>
      <c r="J328" s="99" t="s">
        <v>141</v>
      </c>
      <c r="K328" s="99" t="s">
        <v>149</v>
      </c>
    </row>
    <row r="329" spans="1:11" ht="141.75">
      <c r="A329" s="76">
        <v>1</v>
      </c>
      <c r="B329" s="77" t="s">
        <v>427</v>
      </c>
      <c r="C329" s="77" t="s">
        <v>428</v>
      </c>
      <c r="D329" s="113">
        <v>1</v>
      </c>
      <c r="E329" s="78">
        <v>1950000</v>
      </c>
      <c r="F329" s="78">
        <v>1950000</v>
      </c>
      <c r="G329" s="78">
        <v>1950000</v>
      </c>
      <c r="H329" s="114">
        <v>1</v>
      </c>
      <c r="I329" s="79">
        <f>F329-G329</f>
        <v>0</v>
      </c>
      <c r="J329" s="80">
        <v>0</v>
      </c>
      <c r="K329" s="77"/>
    </row>
    <row r="330" spans="1:11" ht="78.75">
      <c r="A330" s="76">
        <v>2</v>
      </c>
      <c r="B330" s="77" t="s">
        <v>429</v>
      </c>
      <c r="C330" s="77" t="s">
        <v>428</v>
      </c>
      <c r="D330" s="113">
        <v>1</v>
      </c>
      <c r="E330" s="78">
        <v>675000</v>
      </c>
      <c r="F330" s="78">
        <v>675000</v>
      </c>
      <c r="G330" s="78">
        <v>675000</v>
      </c>
      <c r="H330" s="114">
        <v>1</v>
      </c>
      <c r="I330" s="79">
        <f aca="true" t="shared" si="17" ref="I330:I337">F330-G330</f>
        <v>0</v>
      </c>
      <c r="J330" s="80">
        <v>0</v>
      </c>
      <c r="K330" s="77"/>
    </row>
    <row r="331" spans="1:11" ht="126">
      <c r="A331" s="76">
        <v>3</v>
      </c>
      <c r="B331" s="77" t="s">
        <v>438</v>
      </c>
      <c r="C331" s="77" t="s">
        <v>428</v>
      </c>
      <c r="D331" s="113">
        <v>1</v>
      </c>
      <c r="E331" s="78">
        <v>675000</v>
      </c>
      <c r="F331" s="78">
        <v>675000</v>
      </c>
      <c r="G331" s="78">
        <v>675000</v>
      </c>
      <c r="H331" s="114">
        <v>1</v>
      </c>
      <c r="I331" s="79">
        <f t="shared" si="17"/>
        <v>0</v>
      </c>
      <c r="J331" s="80">
        <v>0</v>
      </c>
      <c r="K331" s="77"/>
    </row>
    <row r="332" spans="1:11" ht="157.5">
      <c r="A332" s="76">
        <v>4</v>
      </c>
      <c r="B332" s="77" t="s">
        <v>439</v>
      </c>
      <c r="C332" s="77" t="s">
        <v>428</v>
      </c>
      <c r="D332" s="113">
        <v>1</v>
      </c>
      <c r="E332" s="78">
        <v>1950000</v>
      </c>
      <c r="F332" s="78">
        <v>1950000</v>
      </c>
      <c r="G332" s="78">
        <v>1950000</v>
      </c>
      <c r="H332" s="114">
        <v>1</v>
      </c>
      <c r="I332" s="79">
        <f t="shared" si="17"/>
        <v>0</v>
      </c>
      <c r="J332" s="80">
        <v>0</v>
      </c>
      <c r="K332" s="77"/>
    </row>
    <row r="333" spans="1:11" ht="110.25">
      <c r="A333" s="76">
        <v>5</v>
      </c>
      <c r="B333" s="77" t="s">
        <v>440</v>
      </c>
      <c r="C333" s="77" t="s">
        <v>428</v>
      </c>
      <c r="D333" s="113">
        <v>1</v>
      </c>
      <c r="E333" s="78">
        <v>2896250</v>
      </c>
      <c r="F333" s="78">
        <v>2896250</v>
      </c>
      <c r="G333" s="78">
        <v>2896250</v>
      </c>
      <c r="H333" s="114">
        <v>1</v>
      </c>
      <c r="I333" s="79">
        <f t="shared" si="17"/>
        <v>0</v>
      </c>
      <c r="J333" s="80">
        <v>0</v>
      </c>
      <c r="K333" s="77"/>
    </row>
    <row r="334" spans="1:11" ht="78.75">
      <c r="A334" s="76">
        <v>6</v>
      </c>
      <c r="B334" s="77" t="s">
        <v>441</v>
      </c>
      <c r="C334" s="77" t="s">
        <v>428</v>
      </c>
      <c r="D334" s="113">
        <v>1</v>
      </c>
      <c r="E334" s="78">
        <v>2775000</v>
      </c>
      <c r="F334" s="78">
        <v>2775000</v>
      </c>
      <c r="G334" s="78">
        <v>2775000</v>
      </c>
      <c r="H334" s="114">
        <v>1</v>
      </c>
      <c r="I334" s="79">
        <f t="shared" si="17"/>
        <v>0</v>
      </c>
      <c r="J334" s="80">
        <v>0</v>
      </c>
      <c r="K334" s="77"/>
    </row>
    <row r="335" spans="1:11" ht="141.75">
      <c r="A335" s="76">
        <v>7</v>
      </c>
      <c r="B335" s="77" t="s">
        <v>442</v>
      </c>
      <c r="C335" s="77" t="s">
        <v>428</v>
      </c>
      <c r="D335" s="113">
        <v>1</v>
      </c>
      <c r="E335" s="78">
        <v>945000</v>
      </c>
      <c r="F335" s="78">
        <v>945000</v>
      </c>
      <c r="G335" s="78">
        <v>945000</v>
      </c>
      <c r="H335" s="114">
        <v>1</v>
      </c>
      <c r="I335" s="79">
        <f t="shared" si="17"/>
        <v>0</v>
      </c>
      <c r="J335" s="80">
        <v>0</v>
      </c>
      <c r="K335" s="77"/>
    </row>
    <row r="336" spans="1:11" ht="78.75">
      <c r="A336" s="76">
        <v>8</v>
      </c>
      <c r="B336" s="77" t="s">
        <v>443</v>
      </c>
      <c r="C336" s="77" t="s">
        <v>428</v>
      </c>
      <c r="D336" s="113">
        <v>1</v>
      </c>
      <c r="E336" s="78">
        <v>2800000</v>
      </c>
      <c r="F336" s="78">
        <v>2800000</v>
      </c>
      <c r="G336" s="78">
        <v>2800000</v>
      </c>
      <c r="H336" s="114">
        <v>1</v>
      </c>
      <c r="I336" s="79">
        <f t="shared" si="17"/>
        <v>0</v>
      </c>
      <c r="J336" s="80">
        <v>0</v>
      </c>
      <c r="K336" s="77"/>
    </row>
    <row r="337" spans="1:11" ht="110.25">
      <c r="A337" s="76">
        <v>9</v>
      </c>
      <c r="B337" s="77" t="s">
        <v>444</v>
      </c>
      <c r="C337" s="77" t="s">
        <v>428</v>
      </c>
      <c r="D337" s="113">
        <v>1</v>
      </c>
      <c r="E337" s="78">
        <v>2940000</v>
      </c>
      <c r="F337" s="78">
        <v>2940000</v>
      </c>
      <c r="G337" s="78">
        <v>2940000</v>
      </c>
      <c r="H337" s="114">
        <v>1</v>
      </c>
      <c r="I337" s="79">
        <f t="shared" si="17"/>
        <v>0</v>
      </c>
      <c r="J337" s="80">
        <v>0</v>
      </c>
      <c r="K337" s="77"/>
    </row>
    <row r="338" spans="1:11" ht="63">
      <c r="A338" s="76">
        <v>10</v>
      </c>
      <c r="B338" s="77" t="s">
        <v>445</v>
      </c>
      <c r="C338" s="77" t="s">
        <v>428</v>
      </c>
      <c r="D338" s="113">
        <v>1</v>
      </c>
      <c r="E338" s="78">
        <v>8006750</v>
      </c>
      <c r="F338" s="78">
        <v>8006750</v>
      </c>
      <c r="G338" s="78">
        <v>8006750</v>
      </c>
      <c r="H338" s="114">
        <v>1</v>
      </c>
      <c r="I338" s="79">
        <f>F338-G338</f>
        <v>0</v>
      </c>
      <c r="J338" s="80">
        <v>0</v>
      </c>
      <c r="K338" s="77"/>
    </row>
    <row r="339" spans="1:11" ht="78.75">
      <c r="A339" s="76">
        <v>11</v>
      </c>
      <c r="B339" s="77" t="s">
        <v>446</v>
      </c>
      <c r="C339" s="77" t="s">
        <v>428</v>
      </c>
      <c r="D339" s="113">
        <v>1</v>
      </c>
      <c r="E339" s="78">
        <v>1075000</v>
      </c>
      <c r="F339" s="78">
        <v>1075000</v>
      </c>
      <c r="G339" s="78">
        <v>1075000</v>
      </c>
      <c r="H339" s="114">
        <v>1</v>
      </c>
      <c r="I339" s="79">
        <f>F339-G339</f>
        <v>0</v>
      </c>
      <c r="J339" s="80">
        <v>0</v>
      </c>
      <c r="K339" s="77"/>
    </row>
    <row r="340" spans="1:11" ht="110.25">
      <c r="A340" s="76">
        <v>12</v>
      </c>
      <c r="B340" s="77" t="s">
        <v>447</v>
      </c>
      <c r="C340" s="77" t="s">
        <v>428</v>
      </c>
      <c r="D340" s="113">
        <v>1</v>
      </c>
      <c r="E340" s="78">
        <v>4987250</v>
      </c>
      <c r="F340" s="78">
        <v>4987250</v>
      </c>
      <c r="G340" s="78">
        <v>4987250</v>
      </c>
      <c r="H340" s="114">
        <v>1</v>
      </c>
      <c r="I340" s="79">
        <f>F340-G340</f>
        <v>0</v>
      </c>
      <c r="J340" s="80">
        <v>0</v>
      </c>
      <c r="K340" s="77"/>
    </row>
    <row r="341" spans="1:11" ht="47.25">
      <c r="A341" s="76">
        <v>13</v>
      </c>
      <c r="B341" s="77" t="s">
        <v>448</v>
      </c>
      <c r="C341" s="77" t="s">
        <v>428</v>
      </c>
      <c r="D341" s="113">
        <v>1</v>
      </c>
      <c r="E341" s="78">
        <v>1800000</v>
      </c>
      <c r="F341" s="78">
        <v>1800000</v>
      </c>
      <c r="G341" s="78">
        <v>1800000</v>
      </c>
      <c r="H341" s="114">
        <v>1</v>
      </c>
      <c r="I341" s="79">
        <f>F341-G341</f>
        <v>0</v>
      </c>
      <c r="J341" s="80">
        <v>0</v>
      </c>
      <c r="K341" s="77"/>
    </row>
    <row r="342" spans="1:11" ht="16.5">
      <c r="A342" s="76"/>
      <c r="B342" s="307" t="s">
        <v>598</v>
      </c>
      <c r="C342" s="307"/>
      <c r="D342" s="307"/>
      <c r="E342" s="100">
        <f>SUM(E329:E341)</f>
        <v>33475250</v>
      </c>
      <c r="F342" s="100">
        <f>SUM(F329:F341)</f>
        <v>33475250</v>
      </c>
      <c r="G342" s="100">
        <f>SUM(G329:G341)</f>
        <v>33475250</v>
      </c>
      <c r="H342" s="100"/>
      <c r="I342" s="100">
        <f>SUM(I329:I341)</f>
        <v>0</v>
      </c>
      <c r="J342" s="100">
        <f>SUM(J329:J341)</f>
        <v>0</v>
      </c>
      <c r="K342" s="99"/>
    </row>
    <row r="343" spans="1:11" ht="16.5">
      <c r="A343" s="76"/>
      <c r="B343" s="110"/>
      <c r="C343" s="110"/>
      <c r="D343" s="110"/>
      <c r="E343" s="100"/>
      <c r="F343" s="100"/>
      <c r="G343" s="100"/>
      <c r="H343" s="100"/>
      <c r="I343" s="100"/>
      <c r="J343" s="100"/>
      <c r="K343" s="99"/>
    </row>
    <row r="344" spans="1:12" s="310" customFormat="1" ht="16.5">
      <c r="A344" s="308" t="s">
        <v>599</v>
      </c>
      <c r="B344" s="309"/>
      <c r="C344" s="309"/>
      <c r="D344" s="309"/>
      <c r="E344" s="309"/>
      <c r="F344" s="309"/>
      <c r="G344" s="309"/>
      <c r="H344" s="309"/>
      <c r="I344" s="309"/>
      <c r="J344" s="309"/>
      <c r="K344" s="309"/>
      <c r="L344" s="309"/>
    </row>
    <row r="345" spans="1:11" ht="66">
      <c r="A345" s="22" t="s">
        <v>132</v>
      </c>
      <c r="B345" s="1" t="s">
        <v>133</v>
      </c>
      <c r="C345" s="1" t="s">
        <v>134</v>
      </c>
      <c r="D345" s="109" t="s">
        <v>154</v>
      </c>
      <c r="E345" s="1" t="s">
        <v>136</v>
      </c>
      <c r="F345" s="123" t="s">
        <v>137</v>
      </c>
      <c r="G345" s="123" t="s">
        <v>138</v>
      </c>
      <c r="H345" s="2" t="s">
        <v>168</v>
      </c>
      <c r="I345" s="22" t="s">
        <v>140</v>
      </c>
      <c r="J345" s="109" t="s">
        <v>141</v>
      </c>
      <c r="K345" s="1" t="s">
        <v>149</v>
      </c>
    </row>
    <row r="346" spans="1:11" s="131" customFormat="1" ht="94.5">
      <c r="A346" s="27">
        <v>1</v>
      </c>
      <c r="B346" s="4" t="s">
        <v>266</v>
      </c>
      <c r="C346" s="119" t="s">
        <v>260</v>
      </c>
      <c r="D346" s="152">
        <v>0</v>
      </c>
      <c r="E346" s="153">
        <v>3750000</v>
      </c>
      <c r="F346" s="153">
        <v>0</v>
      </c>
      <c r="G346" s="71">
        <v>0</v>
      </c>
      <c r="H346" s="154">
        <v>0</v>
      </c>
      <c r="I346" s="81">
        <v>0</v>
      </c>
      <c r="J346" s="155">
        <v>0</v>
      </c>
      <c r="K346" s="76" t="s">
        <v>261</v>
      </c>
    </row>
    <row r="347" spans="1:11" s="131" customFormat="1" ht="78.75">
      <c r="A347" s="27">
        <v>2</v>
      </c>
      <c r="B347" s="4" t="s">
        <v>600</v>
      </c>
      <c r="C347" s="119" t="s">
        <v>260</v>
      </c>
      <c r="D347" s="152">
        <v>0</v>
      </c>
      <c r="E347" s="153">
        <v>5550000</v>
      </c>
      <c r="F347" s="153">
        <v>0</v>
      </c>
      <c r="G347" s="156">
        <v>0</v>
      </c>
      <c r="H347" s="154">
        <v>0</v>
      </c>
      <c r="I347" s="157">
        <v>0</v>
      </c>
      <c r="J347" s="155">
        <v>0</v>
      </c>
      <c r="K347" s="76" t="s">
        <v>261</v>
      </c>
    </row>
    <row r="348" spans="1:11" ht="63">
      <c r="A348" s="27">
        <v>3</v>
      </c>
      <c r="B348" s="4" t="s">
        <v>263</v>
      </c>
      <c r="C348" s="115" t="s">
        <v>260</v>
      </c>
      <c r="D348" s="138">
        <v>0</v>
      </c>
      <c r="E348" s="158">
        <v>1950000</v>
      </c>
      <c r="F348" s="139">
        <v>0</v>
      </c>
      <c r="G348" s="140">
        <v>0</v>
      </c>
      <c r="H348" s="141">
        <v>0</v>
      </c>
      <c r="I348" s="142">
        <f>F348</f>
        <v>0</v>
      </c>
      <c r="J348" s="140">
        <v>0</v>
      </c>
      <c r="K348" s="143" t="s">
        <v>261</v>
      </c>
    </row>
    <row r="349" spans="1:12" ht="78.75">
      <c r="A349" s="27">
        <v>4</v>
      </c>
      <c r="B349" s="4" t="s">
        <v>264</v>
      </c>
      <c r="C349" s="115" t="s">
        <v>260</v>
      </c>
      <c r="D349" s="138">
        <v>0</v>
      </c>
      <c r="E349" s="158">
        <v>2550000</v>
      </c>
      <c r="F349" s="139">
        <v>0</v>
      </c>
      <c r="G349" s="76">
        <v>0</v>
      </c>
      <c r="H349" s="141">
        <v>0</v>
      </c>
      <c r="I349" s="142"/>
      <c r="J349" s="140">
        <v>0</v>
      </c>
      <c r="K349" s="143" t="s">
        <v>261</v>
      </c>
      <c r="L349" s="130" t="s">
        <v>612</v>
      </c>
    </row>
    <row r="350" spans="1:11" ht="94.5">
      <c r="A350" s="27">
        <v>5</v>
      </c>
      <c r="B350" s="4" t="s">
        <v>613</v>
      </c>
      <c r="C350" s="115" t="s">
        <v>260</v>
      </c>
      <c r="D350" s="138">
        <v>0</v>
      </c>
      <c r="E350" s="158">
        <v>12275000</v>
      </c>
      <c r="F350" s="139">
        <v>0</v>
      </c>
      <c r="G350" s="76">
        <v>0</v>
      </c>
      <c r="H350" s="141">
        <v>0</v>
      </c>
      <c r="I350" s="142">
        <f>F350</f>
        <v>0</v>
      </c>
      <c r="J350" s="140">
        <v>0</v>
      </c>
      <c r="K350" s="143" t="s">
        <v>261</v>
      </c>
    </row>
    <row r="351" spans="1:11" ht="63">
      <c r="A351" s="27">
        <v>6</v>
      </c>
      <c r="B351" s="4" t="s">
        <v>265</v>
      </c>
      <c r="C351" s="115" t="s">
        <v>260</v>
      </c>
      <c r="D351" s="138">
        <v>0</v>
      </c>
      <c r="E351" s="158">
        <v>2635000</v>
      </c>
      <c r="F351" s="139">
        <v>0</v>
      </c>
      <c r="G351" s="76">
        <v>0</v>
      </c>
      <c r="H351" s="141">
        <v>0</v>
      </c>
      <c r="I351" s="142">
        <f>F351</f>
        <v>0</v>
      </c>
      <c r="J351" s="140">
        <v>0</v>
      </c>
      <c r="K351" s="143" t="s">
        <v>261</v>
      </c>
    </row>
    <row r="352" spans="1:11" ht="63">
      <c r="A352" s="27">
        <v>7</v>
      </c>
      <c r="B352" s="4" t="s">
        <v>614</v>
      </c>
      <c r="C352" s="115" t="s">
        <v>260</v>
      </c>
      <c r="D352" s="138">
        <v>0</v>
      </c>
      <c r="E352" s="158">
        <v>300000</v>
      </c>
      <c r="F352" s="139">
        <v>0</v>
      </c>
      <c r="G352" s="76">
        <v>0</v>
      </c>
      <c r="H352" s="141">
        <v>0</v>
      </c>
      <c r="I352" s="142"/>
      <c r="J352" s="140">
        <v>0</v>
      </c>
      <c r="K352" s="143" t="s">
        <v>261</v>
      </c>
    </row>
    <row r="353" spans="1:11" ht="63">
      <c r="A353" s="27">
        <v>8</v>
      </c>
      <c r="B353" s="4" t="s">
        <v>615</v>
      </c>
      <c r="C353" s="115" t="s">
        <v>260</v>
      </c>
      <c r="D353" s="138">
        <v>0</v>
      </c>
      <c r="E353" s="158">
        <v>2300000</v>
      </c>
      <c r="F353" s="139">
        <v>0</v>
      </c>
      <c r="G353" s="76">
        <v>0</v>
      </c>
      <c r="H353" s="141">
        <v>0</v>
      </c>
      <c r="I353" s="142"/>
      <c r="J353" s="140">
        <v>0</v>
      </c>
      <c r="K353" s="143" t="s">
        <v>261</v>
      </c>
    </row>
    <row r="354" spans="1:11" ht="186" customHeight="1">
      <c r="A354" s="27">
        <v>9</v>
      </c>
      <c r="B354" s="4" t="s">
        <v>616</v>
      </c>
      <c r="C354" s="115" t="s">
        <v>260</v>
      </c>
      <c r="D354" s="138">
        <v>0</v>
      </c>
      <c r="E354" s="158">
        <v>13110000</v>
      </c>
      <c r="F354" s="139">
        <v>0</v>
      </c>
      <c r="G354" s="76">
        <v>0</v>
      </c>
      <c r="H354" s="141">
        <v>0</v>
      </c>
      <c r="I354" s="142">
        <f>F354</f>
        <v>0</v>
      </c>
      <c r="J354" s="140">
        <v>0</v>
      </c>
      <c r="K354" s="143" t="s">
        <v>261</v>
      </c>
    </row>
    <row r="355" spans="1:11" ht="94.5">
      <c r="A355" s="27">
        <v>10</v>
      </c>
      <c r="B355" s="4" t="s">
        <v>617</v>
      </c>
      <c r="C355" s="115" t="s">
        <v>260</v>
      </c>
      <c r="D355" s="138">
        <v>0</v>
      </c>
      <c r="E355" s="158">
        <v>1950000</v>
      </c>
      <c r="F355" s="139"/>
      <c r="G355" s="76">
        <v>0</v>
      </c>
      <c r="H355" s="141">
        <v>0</v>
      </c>
      <c r="I355" s="142"/>
      <c r="J355" s="140">
        <v>0</v>
      </c>
      <c r="K355" s="143" t="s">
        <v>261</v>
      </c>
    </row>
    <row r="356" spans="1:11" ht="94.5">
      <c r="A356" s="27">
        <v>11</v>
      </c>
      <c r="B356" s="4" t="s">
        <v>262</v>
      </c>
      <c r="C356" s="115" t="s">
        <v>260</v>
      </c>
      <c r="D356" s="138">
        <v>0</v>
      </c>
      <c r="E356" s="158">
        <v>1200000</v>
      </c>
      <c r="F356" s="139">
        <v>0</v>
      </c>
      <c r="G356" s="76">
        <v>0</v>
      </c>
      <c r="H356" s="141">
        <v>0</v>
      </c>
      <c r="I356" s="142"/>
      <c r="J356" s="140">
        <v>0</v>
      </c>
      <c r="K356" s="143" t="s">
        <v>261</v>
      </c>
    </row>
    <row r="357" spans="1:11" ht="114" customHeight="1">
      <c r="A357" s="27">
        <v>12</v>
      </c>
      <c r="B357" s="4" t="s">
        <v>618</v>
      </c>
      <c r="C357" s="115" t="s">
        <v>260</v>
      </c>
      <c r="D357" s="138">
        <v>0</v>
      </c>
      <c r="E357" s="158">
        <v>6595000</v>
      </c>
      <c r="F357" s="139">
        <v>0</v>
      </c>
      <c r="G357" s="76">
        <v>0</v>
      </c>
      <c r="H357" s="141">
        <v>0</v>
      </c>
      <c r="I357" s="142"/>
      <c r="J357" s="140">
        <v>0</v>
      </c>
      <c r="K357" s="143" t="s">
        <v>261</v>
      </c>
    </row>
    <row r="358" spans="1:11" ht="16.5">
      <c r="A358" s="27"/>
      <c r="B358" s="311" t="s">
        <v>144</v>
      </c>
      <c r="C358" s="312"/>
      <c r="D358" s="313"/>
      <c r="E358" s="159">
        <f>SUM(E346:E357)</f>
        <v>54165000</v>
      </c>
      <c r="F358" s="80"/>
      <c r="G358" s="76"/>
      <c r="H358" s="114"/>
      <c r="I358" s="79"/>
      <c r="J358" s="76"/>
      <c r="K358" s="77"/>
    </row>
  </sheetData>
  <sheetProtection/>
  <mergeCells count="122">
    <mergeCell ref="B43:C43"/>
    <mergeCell ref="B6:E6"/>
    <mergeCell ref="A26:K26"/>
    <mergeCell ref="B38:D38"/>
    <mergeCell ref="A25:K25"/>
    <mergeCell ref="B8:K8"/>
    <mergeCell ref="B13:E13"/>
    <mergeCell ref="B19:D19"/>
    <mergeCell ref="B5:E5"/>
    <mergeCell ref="B40:I40"/>
    <mergeCell ref="B41:C41"/>
    <mergeCell ref="B42:C42"/>
    <mergeCell ref="A1:K1"/>
    <mergeCell ref="B2:C2"/>
    <mergeCell ref="B3:E3"/>
    <mergeCell ref="B4:E4"/>
    <mergeCell ref="B44:C44"/>
    <mergeCell ref="B45:C45"/>
    <mergeCell ref="B46:C46"/>
    <mergeCell ref="B48:I48"/>
    <mergeCell ref="B109:C109"/>
    <mergeCell ref="B111:D111"/>
    <mergeCell ref="B112:D112"/>
    <mergeCell ref="B113:D113"/>
    <mergeCell ref="A57:C57"/>
    <mergeCell ref="A72:D72"/>
    <mergeCell ref="A73:D73"/>
    <mergeCell ref="B88:K88"/>
    <mergeCell ref="B114:C114"/>
    <mergeCell ref="A115:K115"/>
    <mergeCell ref="B140:D140"/>
    <mergeCell ref="B178:C178"/>
    <mergeCell ref="B141:D141"/>
    <mergeCell ref="B142:D142"/>
    <mergeCell ref="B143:D143"/>
    <mergeCell ref="A144:K144"/>
    <mergeCell ref="B198:D198"/>
    <mergeCell ref="B155:D155"/>
    <mergeCell ref="B174:C174"/>
    <mergeCell ref="B151:G151"/>
    <mergeCell ref="B153:D153"/>
    <mergeCell ref="C201:E201"/>
    <mergeCell ref="F201:K207"/>
    <mergeCell ref="B208:K208"/>
    <mergeCell ref="A210:A213"/>
    <mergeCell ref="B210:B213"/>
    <mergeCell ref="C210:C213"/>
    <mergeCell ref="D210:D213"/>
    <mergeCell ref="E210:E213"/>
    <mergeCell ref="F210:F213"/>
    <mergeCell ref="G210:G213"/>
    <mergeCell ref="H210:H213"/>
    <mergeCell ref="A214:A216"/>
    <mergeCell ref="B214:B216"/>
    <mergeCell ref="C214:C216"/>
    <mergeCell ref="D214:D216"/>
    <mergeCell ref="E214:E216"/>
    <mergeCell ref="F214:F216"/>
    <mergeCell ref="G214:G216"/>
    <mergeCell ref="H214:H216"/>
    <mergeCell ref="A217:A219"/>
    <mergeCell ref="B217:B219"/>
    <mergeCell ref="C217:C219"/>
    <mergeCell ref="D217:D219"/>
    <mergeCell ref="E217:E219"/>
    <mergeCell ref="F217:F219"/>
    <mergeCell ref="G217:G219"/>
    <mergeCell ref="H217:H219"/>
    <mergeCell ref="G220:G223"/>
    <mergeCell ref="H220:H223"/>
    <mergeCell ref="A220:A223"/>
    <mergeCell ref="B220:B223"/>
    <mergeCell ref="C220:C223"/>
    <mergeCell ref="D220:D223"/>
    <mergeCell ref="B229:B232"/>
    <mergeCell ref="E220:E223"/>
    <mergeCell ref="F220:F223"/>
    <mergeCell ref="A224:A227"/>
    <mergeCell ref="B224:B227"/>
    <mergeCell ref="C224:C227"/>
    <mergeCell ref="D224:D227"/>
    <mergeCell ref="C229:C232"/>
    <mergeCell ref="D229:D232"/>
    <mergeCell ref="F229:F232"/>
    <mergeCell ref="H224:H227"/>
    <mergeCell ref="G234:G237"/>
    <mergeCell ref="H234:H237"/>
    <mergeCell ref="E234:E237"/>
    <mergeCell ref="H229:H232"/>
    <mergeCell ref="G229:G232"/>
    <mergeCell ref="E224:E227"/>
    <mergeCell ref="F224:F227"/>
    <mergeCell ref="G224:G227"/>
    <mergeCell ref="E229:E232"/>
    <mergeCell ref="D238:D240"/>
    <mergeCell ref="E238:E240"/>
    <mergeCell ref="F238:F240"/>
    <mergeCell ref="F234:F237"/>
    <mergeCell ref="A234:A237"/>
    <mergeCell ref="B234:B237"/>
    <mergeCell ref="C234:C237"/>
    <mergeCell ref="D234:D237"/>
    <mergeCell ref="A229:A232"/>
    <mergeCell ref="C241:D241"/>
    <mergeCell ref="A242:IV242"/>
    <mergeCell ref="C285:D285"/>
    <mergeCell ref="F287:K293"/>
    <mergeCell ref="B293:E293"/>
    <mergeCell ref="A238:A241"/>
    <mergeCell ref="B238:B240"/>
    <mergeCell ref="C238:C240"/>
    <mergeCell ref="H238:H240"/>
    <mergeCell ref="G238:G240"/>
    <mergeCell ref="B342:D342"/>
    <mergeCell ref="A344:IV344"/>
    <mergeCell ref="B358:D358"/>
    <mergeCell ref="C302:D302"/>
    <mergeCell ref="C304:E304"/>
    <mergeCell ref="F304:K310"/>
    <mergeCell ref="C318:D318"/>
    <mergeCell ref="F320:K326"/>
    <mergeCell ref="B327:K327"/>
  </mergeCells>
  <printOptions/>
  <pageMargins left="0.7" right="0.7" top="0.75" bottom="0.75" header="0.3" footer="0.3"/>
  <pageSetup firstPageNumber="1" useFirstPageNumber="1" horizontalDpi="600" verticalDpi="600" orientation="landscape" scale="60" r:id="rId1"/>
  <headerFooter>
    <oddFooter>&amp;C&amp;P</oddFooter>
  </headerFooter>
</worksheet>
</file>

<file path=xl/worksheets/sheet4.xml><?xml version="1.0" encoding="utf-8"?>
<worksheet xmlns="http://schemas.openxmlformats.org/spreadsheetml/2006/main" xmlns:r="http://schemas.openxmlformats.org/officeDocument/2006/relationships">
  <dimension ref="A2:H130"/>
  <sheetViews>
    <sheetView zoomScale="90" zoomScaleNormal="90" zoomScalePageLayoutView="0" workbookViewId="0" topLeftCell="A113">
      <selection activeCell="B131" sqref="B131"/>
    </sheetView>
  </sheetViews>
  <sheetFormatPr defaultColWidth="9.140625" defaultRowHeight="15"/>
  <cols>
    <col min="1" max="1" width="5.140625" style="208" customWidth="1"/>
    <col min="2" max="2" width="22.421875" style="129" customWidth="1"/>
    <col min="3" max="3" width="20.140625" style="129" customWidth="1"/>
    <col min="4" max="4" width="21.8515625" style="129" customWidth="1"/>
    <col min="5" max="5" width="17.28125" style="129" customWidth="1"/>
    <col min="6" max="6" width="18.28125" style="0" customWidth="1"/>
    <col min="8" max="8" width="16.421875" style="129" customWidth="1"/>
  </cols>
  <sheetData>
    <row r="2" spans="2:4" ht="15">
      <c r="B2" s="129">
        <v>7246500</v>
      </c>
      <c r="C2" s="129" t="e">
        <f>#REF!/#REF!</f>
        <v>#REF!</v>
      </c>
      <c r="D2" s="129" t="e">
        <f>#REF!/#REF!</f>
        <v>#REF!</v>
      </c>
    </row>
    <row r="3" ht="15">
      <c r="B3" s="129">
        <v>3360000</v>
      </c>
    </row>
    <row r="4" ht="15">
      <c r="B4" s="129">
        <v>11153940</v>
      </c>
    </row>
    <row r="5" ht="15">
      <c r="B5" s="129">
        <v>500000</v>
      </c>
    </row>
    <row r="6" ht="15">
      <c r="B6" s="129">
        <v>68465924</v>
      </c>
    </row>
    <row r="8" spans="2:5" ht="15">
      <c r="B8" s="129" t="s">
        <v>83</v>
      </c>
      <c r="C8" s="129" t="s">
        <v>84</v>
      </c>
      <c r="D8" s="129" t="s">
        <v>85</v>
      </c>
      <c r="E8" s="129" t="s">
        <v>140</v>
      </c>
    </row>
    <row r="9" spans="2:5" ht="15">
      <c r="B9" s="129">
        <v>31819788</v>
      </c>
      <c r="C9" s="129">
        <v>6819788</v>
      </c>
      <c r="D9" s="129">
        <f>C9</f>
        <v>6819788</v>
      </c>
      <c r="E9" s="129">
        <f>C9-D9</f>
        <v>0</v>
      </c>
    </row>
    <row r="10" spans="2:5" ht="15">
      <c r="B10" s="129">
        <v>101264583</v>
      </c>
      <c r="C10" s="129">
        <v>43308830</v>
      </c>
      <c r="D10" s="129">
        <v>40000000</v>
      </c>
      <c r="E10" s="129">
        <f>C10-D10</f>
        <v>3308830</v>
      </c>
    </row>
    <row r="11" spans="2:5" ht="15">
      <c r="B11" s="129">
        <v>84079239</v>
      </c>
      <c r="C11" s="129">
        <v>31007486</v>
      </c>
      <c r="D11" s="129">
        <v>21000000</v>
      </c>
      <c r="E11" s="129">
        <f>C11-D11</f>
        <v>10007486</v>
      </c>
    </row>
    <row r="12" spans="2:5" ht="15">
      <c r="B12" s="129">
        <v>10142619</v>
      </c>
      <c r="C12" s="129">
        <v>500000</v>
      </c>
      <c r="D12" s="129">
        <v>500000</v>
      </c>
      <c r="E12" s="129">
        <f>C12-D12</f>
        <v>0</v>
      </c>
    </row>
    <row r="13" spans="2:5" ht="15">
      <c r="B13" s="129">
        <v>6857351</v>
      </c>
      <c r="C13" s="129">
        <v>944000</v>
      </c>
      <c r="D13" s="129">
        <f>C13</f>
        <v>944000</v>
      </c>
      <c r="E13" s="129">
        <f>C13-D13</f>
        <v>0</v>
      </c>
    </row>
    <row r="14" spans="2:5" ht="15">
      <c r="B14" s="129">
        <f>B13+B12+B11+B10+B9</f>
        <v>234163580</v>
      </c>
      <c r="C14" s="129">
        <f>C13+C12+C11+C10+C9</f>
        <v>82580104</v>
      </c>
      <c r="D14" s="129">
        <f>D13+D12+D11+D10+D9</f>
        <v>69263788</v>
      </c>
      <c r="E14" s="129">
        <f>E13+E12+E11+E10+E9</f>
        <v>13316316</v>
      </c>
    </row>
    <row r="16" spans="2:4" ht="15">
      <c r="B16" s="198">
        <v>552724281.52</v>
      </c>
      <c r="C16" s="129">
        <v>203175017</v>
      </c>
      <c r="D16" s="129">
        <f>B16-C16</f>
        <v>349549264.52</v>
      </c>
    </row>
    <row r="17" ht="15">
      <c r="D17" s="198">
        <v>322492611</v>
      </c>
    </row>
    <row r="19" spans="1:6" ht="42.75">
      <c r="A19" s="205" t="s">
        <v>132</v>
      </c>
      <c r="B19" s="206" t="s">
        <v>86</v>
      </c>
      <c r="C19" s="206" t="s">
        <v>87</v>
      </c>
      <c r="D19" s="206" t="s">
        <v>88</v>
      </c>
      <c r="E19" s="206" t="s">
        <v>89</v>
      </c>
      <c r="F19" s="207" t="s">
        <v>90</v>
      </c>
    </row>
    <row r="20" spans="1:6" ht="27">
      <c r="A20" s="203">
        <v>1</v>
      </c>
      <c r="B20" s="201" t="s">
        <v>91</v>
      </c>
      <c r="C20" s="202">
        <v>903578000</v>
      </c>
      <c r="D20" s="201" t="s">
        <v>92</v>
      </c>
      <c r="E20" s="201" t="s">
        <v>93</v>
      </c>
      <c r="F20" s="201" t="s">
        <v>94</v>
      </c>
    </row>
    <row r="21" spans="1:6" ht="15">
      <c r="A21" s="203">
        <v>2</v>
      </c>
      <c r="B21" s="201" t="s">
        <v>95</v>
      </c>
      <c r="C21" s="202">
        <v>1030392000</v>
      </c>
      <c r="D21" s="201">
        <v>726760097</v>
      </c>
      <c r="E21" s="202">
        <v>418898001.15</v>
      </c>
      <c r="F21" s="202">
        <v>76029905.85</v>
      </c>
    </row>
    <row r="22" spans="1:6" ht="15">
      <c r="A22" s="203">
        <v>3</v>
      </c>
      <c r="B22" s="201" t="s">
        <v>96</v>
      </c>
      <c r="C22" s="202">
        <v>43240000</v>
      </c>
      <c r="D22" s="201">
        <v>17200000</v>
      </c>
      <c r="E22" s="202">
        <v>3981818</v>
      </c>
      <c r="F22" s="202">
        <v>16838000</v>
      </c>
    </row>
    <row r="23" spans="1:6" ht="15">
      <c r="A23" s="203">
        <v>4</v>
      </c>
      <c r="B23" s="201" t="s">
        <v>97</v>
      </c>
      <c r="C23" s="202">
        <v>234163580</v>
      </c>
      <c r="D23" s="201">
        <v>82580104</v>
      </c>
      <c r="E23" s="202">
        <v>69263788</v>
      </c>
      <c r="F23" s="202">
        <v>13316316</v>
      </c>
    </row>
    <row r="24" spans="1:6" ht="15">
      <c r="A24" s="203">
        <v>5</v>
      </c>
      <c r="B24" s="201" t="s">
        <v>98</v>
      </c>
      <c r="C24" s="202">
        <v>500000000</v>
      </c>
      <c r="D24" s="201">
        <v>210000000</v>
      </c>
      <c r="E24" s="202">
        <v>210000000</v>
      </c>
      <c r="F24" s="202" t="s">
        <v>94</v>
      </c>
    </row>
    <row r="25" spans="1:6" ht="15">
      <c r="A25" s="204"/>
      <c r="B25" s="199" t="s">
        <v>99</v>
      </c>
      <c r="C25" s="200">
        <f>C24+C23+C22+C21+C20</f>
        <v>2711373580</v>
      </c>
      <c r="D25" s="200">
        <f>D24+D23+D22+D21</f>
        <v>1036540201</v>
      </c>
      <c r="E25" s="200">
        <f>E24+E23+E22+E21</f>
        <v>702143607.15</v>
      </c>
      <c r="F25" s="200">
        <f>F23+F22+F21</f>
        <v>106184221.85</v>
      </c>
    </row>
    <row r="26" spans="1:6" ht="15">
      <c r="A26" s="205">
        <v>6</v>
      </c>
      <c r="B26" s="201" t="s">
        <v>100</v>
      </c>
      <c r="C26" s="201">
        <v>349549264</v>
      </c>
      <c r="D26" s="201">
        <v>349549264</v>
      </c>
      <c r="E26" s="202">
        <v>349549264</v>
      </c>
      <c r="F26" s="202" t="s">
        <v>101</v>
      </c>
    </row>
    <row r="27" spans="1:6" ht="15">
      <c r="A27" s="203"/>
      <c r="B27" s="200" t="s">
        <v>102</v>
      </c>
      <c r="C27" s="200">
        <f>C25+C26</f>
        <v>3060922844</v>
      </c>
      <c r="D27" s="200">
        <f>D25+D26</f>
        <v>1386089465</v>
      </c>
      <c r="E27" s="200">
        <f>E25+E26</f>
        <v>1051692871.15</v>
      </c>
      <c r="F27" s="200">
        <f>F25</f>
        <v>106184221.85</v>
      </c>
    </row>
    <row r="29" spans="4:5" ht="15">
      <c r="D29" s="129">
        <f>D25/C25</f>
        <v>0.38229339130758955</v>
      </c>
      <c r="E29" s="129">
        <f>E27/D27</f>
        <v>0.7587481888479688</v>
      </c>
    </row>
    <row r="33" spans="1:6" ht="42.75">
      <c r="A33" s="205" t="s">
        <v>132</v>
      </c>
      <c r="B33" s="199" t="s">
        <v>86</v>
      </c>
      <c r="C33" s="199" t="s">
        <v>87</v>
      </c>
      <c r="D33" s="199" t="s">
        <v>88</v>
      </c>
      <c r="E33" s="199" t="s">
        <v>89</v>
      </c>
      <c r="F33" s="199" t="s">
        <v>90</v>
      </c>
    </row>
    <row r="34" spans="1:6" ht="27">
      <c r="A34" s="203">
        <v>1</v>
      </c>
      <c r="B34" s="201" t="s">
        <v>91</v>
      </c>
      <c r="C34" s="202">
        <v>903578000</v>
      </c>
      <c r="D34" s="201" t="s">
        <v>92</v>
      </c>
      <c r="E34" s="201" t="s">
        <v>93</v>
      </c>
      <c r="F34" s="201" t="s">
        <v>94</v>
      </c>
    </row>
    <row r="35" spans="1:6" ht="15">
      <c r="A35" s="203">
        <v>2</v>
      </c>
      <c r="B35" s="201" t="s">
        <v>103</v>
      </c>
      <c r="C35" s="202">
        <v>1138108847</v>
      </c>
      <c r="D35" s="201">
        <v>324002000</v>
      </c>
      <c r="E35" s="202">
        <v>300728550</v>
      </c>
      <c r="F35" s="202">
        <f>D35-E35</f>
        <v>23273450</v>
      </c>
    </row>
    <row r="36" spans="1:6" ht="15">
      <c r="A36" s="203">
        <v>3</v>
      </c>
      <c r="B36" s="201" t="s">
        <v>104</v>
      </c>
      <c r="C36" s="202">
        <v>34160000</v>
      </c>
      <c r="D36" s="201">
        <v>34160000</v>
      </c>
      <c r="E36" s="202">
        <v>17080000</v>
      </c>
      <c r="F36" s="202">
        <v>17080000</v>
      </c>
    </row>
    <row r="37" spans="1:6" ht="15">
      <c r="A37" s="203">
        <v>4</v>
      </c>
      <c r="B37" s="201" t="s">
        <v>95</v>
      </c>
      <c r="C37" s="202">
        <v>1030392000</v>
      </c>
      <c r="D37" s="201">
        <v>726760097</v>
      </c>
      <c r="E37" s="202">
        <v>418898001.15</v>
      </c>
      <c r="F37" s="202">
        <v>76029905.85</v>
      </c>
    </row>
    <row r="38" spans="1:6" ht="27">
      <c r="A38" s="203">
        <v>5</v>
      </c>
      <c r="B38" s="201" t="s">
        <v>105</v>
      </c>
      <c r="C38" s="202">
        <v>897476000</v>
      </c>
      <c r="D38" s="201">
        <v>43000000</v>
      </c>
      <c r="E38" s="202">
        <v>18540000</v>
      </c>
      <c r="F38" s="202">
        <v>24460000</v>
      </c>
    </row>
    <row r="39" spans="1:6" ht="27">
      <c r="A39" s="203">
        <v>6</v>
      </c>
      <c r="B39" s="201" t="s">
        <v>106</v>
      </c>
      <c r="C39" s="202">
        <v>22948000</v>
      </c>
      <c r="D39" s="201" t="s">
        <v>92</v>
      </c>
      <c r="E39" s="202" t="s">
        <v>93</v>
      </c>
      <c r="F39" s="202" t="s">
        <v>94</v>
      </c>
    </row>
    <row r="40" spans="1:6" ht="27">
      <c r="A40" s="203">
        <v>7</v>
      </c>
      <c r="B40" s="201" t="s">
        <v>107</v>
      </c>
      <c r="C40" s="202">
        <v>306549000</v>
      </c>
      <c r="D40" s="201">
        <v>53624900</v>
      </c>
      <c r="E40" s="202" t="s">
        <v>93</v>
      </c>
      <c r="F40" s="202">
        <v>53624900</v>
      </c>
    </row>
    <row r="41" spans="1:6" ht="15">
      <c r="A41" s="203">
        <v>8</v>
      </c>
      <c r="B41" s="201" t="s">
        <v>96</v>
      </c>
      <c r="C41" s="202">
        <v>43240000</v>
      </c>
      <c r="D41" s="201">
        <v>17200000</v>
      </c>
      <c r="E41" s="202">
        <v>3981818</v>
      </c>
      <c r="F41" s="202">
        <v>16838000</v>
      </c>
    </row>
    <row r="42" spans="1:6" ht="15">
      <c r="A42" s="203">
        <v>9</v>
      </c>
      <c r="B42" s="201" t="s">
        <v>97</v>
      </c>
      <c r="C42" s="202">
        <v>567899700</v>
      </c>
      <c r="D42" s="201">
        <v>90726364</v>
      </c>
      <c r="E42" s="202">
        <v>90726364</v>
      </c>
      <c r="F42" s="202" t="s">
        <v>94</v>
      </c>
    </row>
    <row r="43" spans="1:6" ht="15">
      <c r="A43" s="203">
        <v>10</v>
      </c>
      <c r="B43" s="201" t="s">
        <v>98</v>
      </c>
      <c r="C43" s="202">
        <v>500000000</v>
      </c>
      <c r="D43" s="201">
        <v>210000000</v>
      </c>
      <c r="E43" s="202">
        <v>210000000</v>
      </c>
      <c r="F43" s="202" t="s">
        <v>94</v>
      </c>
    </row>
    <row r="44" spans="1:6" ht="15">
      <c r="A44" s="203">
        <v>11</v>
      </c>
      <c r="B44" s="199" t="s">
        <v>99</v>
      </c>
      <c r="C44" s="200">
        <v>5444351547</v>
      </c>
      <c r="D44" s="199">
        <v>1499473361</v>
      </c>
      <c r="E44" s="199">
        <f>E43+E42+E41+E38+E37+E36+E35</f>
        <v>1059954733.15</v>
      </c>
      <c r="F44" s="199">
        <f>F41+F40+F38+F37+F36+F35</f>
        <v>211306255.85</v>
      </c>
    </row>
    <row r="45" spans="1:6" ht="15">
      <c r="A45" s="205">
        <v>12</v>
      </c>
      <c r="B45" s="201" t="s">
        <v>100</v>
      </c>
      <c r="C45" s="201">
        <v>552724281.52</v>
      </c>
      <c r="D45" s="201">
        <v>552724281.52</v>
      </c>
      <c r="E45" s="202">
        <v>322492611</v>
      </c>
      <c r="F45" s="202">
        <v>386668136.04</v>
      </c>
    </row>
    <row r="46" spans="1:6" ht="15">
      <c r="A46" s="203"/>
      <c r="B46" s="200" t="s">
        <v>102</v>
      </c>
      <c r="C46" s="200">
        <v>5997075828.52</v>
      </c>
      <c r="D46" s="200">
        <v>2052197642.52</v>
      </c>
      <c r="E46" s="200">
        <f>E44+E45</f>
        <v>1382447344.15</v>
      </c>
      <c r="F46" s="200">
        <f>F44+F45</f>
        <v>597974391.89</v>
      </c>
    </row>
    <row r="47" ht="15">
      <c r="E47" s="129">
        <f>E44/D44</f>
        <v>0.7068846707907603</v>
      </c>
    </row>
    <row r="48" spans="4:5" ht="15">
      <c r="D48" s="129">
        <f>D44/C44</f>
        <v>0.2754181738734808</v>
      </c>
      <c r="E48" s="129">
        <f>E46/D46</f>
        <v>0.6736423994973609</v>
      </c>
    </row>
    <row r="49" ht="15">
      <c r="E49" s="129">
        <f>E46/D44</f>
        <v>0.9219552544955149</v>
      </c>
    </row>
    <row r="50" ht="15">
      <c r="E50" s="129">
        <f>E46/D44</f>
        <v>0.9219552544955149</v>
      </c>
    </row>
    <row r="51" ht="15">
      <c r="E51" s="129">
        <f>E46/D46</f>
        <v>0.6736423994973609</v>
      </c>
    </row>
    <row r="53" spans="1:6" ht="42.75">
      <c r="A53" s="205" t="s">
        <v>132</v>
      </c>
      <c r="B53" s="199" t="s">
        <v>86</v>
      </c>
      <c r="C53" s="199" t="s">
        <v>87</v>
      </c>
      <c r="D53" s="199" t="s">
        <v>686</v>
      </c>
      <c r="E53" s="199" t="s">
        <v>89</v>
      </c>
      <c r="F53" s="199" t="s">
        <v>90</v>
      </c>
    </row>
    <row r="54" spans="1:8" ht="27">
      <c r="A54" s="203">
        <v>1</v>
      </c>
      <c r="B54" s="201" t="s">
        <v>91</v>
      </c>
      <c r="C54" s="202">
        <v>740715600</v>
      </c>
      <c r="D54" s="201" t="s">
        <v>92</v>
      </c>
      <c r="E54" s="201" t="s">
        <v>93</v>
      </c>
      <c r="F54" s="201" t="s">
        <v>94</v>
      </c>
      <c r="H54" s="129">
        <v>70000000</v>
      </c>
    </row>
    <row r="55" spans="1:8" ht="15">
      <c r="A55" s="203">
        <v>2</v>
      </c>
      <c r="B55" s="201" t="s">
        <v>103</v>
      </c>
      <c r="C55" s="202">
        <v>1138108847</v>
      </c>
      <c r="D55" s="201">
        <v>324002000</v>
      </c>
      <c r="E55" s="202">
        <v>300728550</v>
      </c>
      <c r="F55" s="202">
        <f>D55-E55</f>
        <v>23273450</v>
      </c>
      <c r="H55" s="129">
        <v>92862400</v>
      </c>
    </row>
    <row r="56" spans="1:8" ht="15">
      <c r="A56" s="203">
        <v>3</v>
      </c>
      <c r="B56" s="201" t="s">
        <v>104</v>
      </c>
      <c r="C56" s="202">
        <v>34160000</v>
      </c>
      <c r="D56" s="201">
        <v>34160000</v>
      </c>
      <c r="E56" s="202">
        <v>17080000</v>
      </c>
      <c r="F56" s="202">
        <v>17080000</v>
      </c>
      <c r="H56" s="129">
        <f>H55+H54</f>
        <v>162862400</v>
      </c>
    </row>
    <row r="57" spans="1:8" ht="15">
      <c r="A57" s="203">
        <v>4</v>
      </c>
      <c r="B57" s="201" t="s">
        <v>95</v>
      </c>
      <c r="C57" s="202">
        <f>H60</f>
        <v>151200000</v>
      </c>
      <c r="D57" s="201">
        <v>40402500</v>
      </c>
      <c r="E57" s="202">
        <f>D57</f>
        <v>40402500</v>
      </c>
      <c r="F57" s="202"/>
      <c r="H57" s="129">
        <f>C54</f>
        <v>740715600</v>
      </c>
    </row>
    <row r="58" spans="1:8" ht="27">
      <c r="A58" s="203">
        <v>5</v>
      </c>
      <c r="B58" s="209" t="s">
        <v>105</v>
      </c>
      <c r="C58" s="202">
        <v>897476000</v>
      </c>
      <c r="D58" s="201">
        <v>43000000</v>
      </c>
      <c r="E58" s="202">
        <v>18540000</v>
      </c>
      <c r="F58" s="202">
        <v>24460000</v>
      </c>
      <c r="H58" s="129">
        <f>H57-H56</f>
        <v>577853200</v>
      </c>
    </row>
    <row r="59" spans="1:6" ht="27">
      <c r="A59" s="203">
        <v>6</v>
      </c>
      <c r="B59" s="209" t="s">
        <v>106</v>
      </c>
      <c r="C59" s="202">
        <v>22948000</v>
      </c>
      <c r="D59" s="201" t="s">
        <v>92</v>
      </c>
      <c r="E59" s="202" t="s">
        <v>93</v>
      </c>
      <c r="F59" s="202" t="s">
        <v>94</v>
      </c>
    </row>
    <row r="60" spans="1:8" ht="27">
      <c r="A60" s="203">
        <v>7</v>
      </c>
      <c r="B60" s="201" t="s">
        <v>107</v>
      </c>
      <c r="C60" s="202">
        <v>306549000</v>
      </c>
      <c r="D60" s="201">
        <v>53624900</v>
      </c>
      <c r="E60" s="202" t="s">
        <v>93</v>
      </c>
      <c r="F60" s="202">
        <v>53624900</v>
      </c>
      <c r="H60" s="23">
        <v>151200000</v>
      </c>
    </row>
    <row r="61" spans="1:8" ht="16.5">
      <c r="A61" s="203">
        <v>9</v>
      </c>
      <c r="B61" s="201" t="s">
        <v>97</v>
      </c>
      <c r="C61" s="202">
        <f>567899700-234163580</f>
        <v>333736120</v>
      </c>
      <c r="D61" s="201">
        <v>70726364</v>
      </c>
      <c r="E61" s="202">
        <v>70726364</v>
      </c>
      <c r="F61" s="202" t="s">
        <v>94</v>
      </c>
      <c r="H61" s="3" t="e">
        <f>#REF!</f>
        <v>#REF!</v>
      </c>
    </row>
    <row r="62" spans="1:8" ht="16.5">
      <c r="A62" s="203">
        <v>10</v>
      </c>
      <c r="B62" s="201" t="s">
        <v>98</v>
      </c>
      <c r="C62" s="202">
        <v>500000000</v>
      </c>
      <c r="D62" s="201">
        <v>198500000</v>
      </c>
      <c r="E62" s="202">
        <f>D62</f>
        <v>198500000</v>
      </c>
      <c r="F62" s="202" t="s">
        <v>94</v>
      </c>
      <c r="H62" s="63" t="e">
        <f>H61</f>
        <v>#REF!</v>
      </c>
    </row>
    <row r="63" spans="1:6" ht="15">
      <c r="A63" s="203">
        <v>11</v>
      </c>
      <c r="B63" s="199" t="s">
        <v>99</v>
      </c>
      <c r="C63" s="200">
        <f>C62+C61+C60+C59+C58+C57+C56+C55+C54</f>
        <v>4124893567</v>
      </c>
      <c r="D63" s="200">
        <f>D62+D61+D60+D58+D57+D56+D55</f>
        <v>764415764</v>
      </c>
      <c r="E63" s="200">
        <f>E62+E61+E58+E57+E56+E55</f>
        <v>645977414</v>
      </c>
      <c r="F63" s="200">
        <f>F60+F58+F57+F56+F55</f>
        <v>118438350</v>
      </c>
    </row>
    <row r="64" spans="1:6" ht="15">
      <c r="A64" s="205">
        <v>12</v>
      </c>
      <c r="B64" s="201" t="s">
        <v>100</v>
      </c>
      <c r="C64" s="201">
        <v>552724281.52</v>
      </c>
      <c r="D64" s="201">
        <v>552724281.52</v>
      </c>
      <c r="E64" s="202">
        <v>322492611</v>
      </c>
      <c r="F64" s="202">
        <v>386668136.04</v>
      </c>
    </row>
    <row r="65" spans="1:6" ht="15">
      <c r="A65" s="203"/>
      <c r="B65" s="200" t="s">
        <v>102</v>
      </c>
      <c r="C65" s="200">
        <f>C64+C63</f>
        <v>4677617848.52</v>
      </c>
      <c r="D65" s="200">
        <f>D64+D63</f>
        <v>1317140045.52</v>
      </c>
      <c r="E65" s="200">
        <f>E64+E63</f>
        <v>968470025</v>
      </c>
      <c r="F65" s="200">
        <f>F64+F63</f>
        <v>505106486.04</v>
      </c>
    </row>
    <row r="67" spans="2:5" ht="15">
      <c r="B67" s="129">
        <f>C63-C62-C61-C56-C54</f>
        <v>2516281847</v>
      </c>
      <c r="C67" s="129">
        <f>C54+C56+C61+C62</f>
        <v>1608611720</v>
      </c>
      <c r="D67" s="129">
        <f>D63/C63</f>
        <v>0.18531769404075876</v>
      </c>
      <c r="E67" s="129">
        <f>E65/D65</f>
        <v>0.7352824996051601</v>
      </c>
    </row>
    <row r="68" ht="15">
      <c r="C68" s="129">
        <f>C54+C56</f>
        <v>774875600</v>
      </c>
    </row>
    <row r="69" spans="1:6" ht="42.75">
      <c r="A69" s="210" t="s">
        <v>163</v>
      </c>
      <c r="B69" s="211" t="s">
        <v>114</v>
      </c>
      <c r="C69" s="211" t="s">
        <v>115</v>
      </c>
      <c r="D69" s="211" t="s">
        <v>116</v>
      </c>
      <c r="E69" s="211" t="s">
        <v>117</v>
      </c>
      <c r="F69" s="211" t="s">
        <v>118</v>
      </c>
    </row>
    <row r="70" spans="1:6" ht="27">
      <c r="A70" s="212">
        <v>1</v>
      </c>
      <c r="B70" s="213" t="s">
        <v>119</v>
      </c>
      <c r="C70" s="214">
        <v>903578000</v>
      </c>
      <c r="D70" s="215" t="s">
        <v>120</v>
      </c>
      <c r="E70" s="215" t="s">
        <v>120</v>
      </c>
      <c r="F70" s="215" t="s">
        <v>120</v>
      </c>
    </row>
    <row r="71" spans="1:6" ht="15">
      <c r="A71" s="212">
        <v>2</v>
      </c>
      <c r="B71" s="213" t="s">
        <v>121</v>
      </c>
      <c r="C71" s="214">
        <v>502997491.17</v>
      </c>
      <c r="D71" s="216">
        <f>C71</f>
        <v>502997491.17</v>
      </c>
      <c r="E71" s="214">
        <v>305661738.88</v>
      </c>
      <c r="F71" s="214">
        <f>D71-E71</f>
        <v>197335752.29000002</v>
      </c>
    </row>
    <row r="72" spans="1:6" ht="15">
      <c r="A72" s="212">
        <v>3</v>
      </c>
      <c r="B72" s="213" t="s">
        <v>122</v>
      </c>
      <c r="C72" s="214">
        <v>43240000</v>
      </c>
      <c r="D72" s="216">
        <v>17200000</v>
      </c>
      <c r="E72" s="214">
        <v>3981818</v>
      </c>
      <c r="F72" s="214">
        <v>16838000</v>
      </c>
    </row>
    <row r="73" spans="1:6" ht="15">
      <c r="A73" s="212">
        <v>4</v>
      </c>
      <c r="B73" s="213" t="s">
        <v>123</v>
      </c>
      <c r="C73" s="214">
        <v>234163580</v>
      </c>
      <c r="D73" s="216">
        <v>82580104</v>
      </c>
      <c r="E73" s="214">
        <v>69263788</v>
      </c>
      <c r="F73" s="214">
        <v>13316316</v>
      </c>
    </row>
    <row r="74" spans="1:6" ht="15">
      <c r="A74" s="212">
        <v>5</v>
      </c>
      <c r="B74" s="213" t="s">
        <v>124</v>
      </c>
      <c r="C74" s="214">
        <v>376295678.09</v>
      </c>
      <c r="D74" s="216">
        <v>22586789.98</v>
      </c>
      <c r="E74" s="214">
        <f>D74</f>
        <v>22586789.98</v>
      </c>
      <c r="F74" s="217" t="s">
        <v>120</v>
      </c>
    </row>
    <row r="75" spans="1:6" ht="15">
      <c r="A75" s="218"/>
      <c r="B75" s="210" t="s">
        <v>125</v>
      </c>
      <c r="C75" s="219">
        <f>C74+C73+C72+C71+C70</f>
        <v>2060274749.26</v>
      </c>
      <c r="D75" s="219">
        <f>D74+D73+D72+D71</f>
        <v>625364385.15</v>
      </c>
      <c r="E75" s="219">
        <f>E74+E73+E72+E71</f>
        <v>401494134.86</v>
      </c>
      <c r="F75" s="219">
        <f>F73+F72+F71</f>
        <v>227490068.29000002</v>
      </c>
    </row>
    <row r="76" spans="1:6" ht="15">
      <c r="A76" s="210">
        <v>6</v>
      </c>
      <c r="B76" s="213" t="s">
        <v>126</v>
      </c>
      <c r="C76" s="216">
        <v>349549264</v>
      </c>
      <c r="D76" s="216">
        <v>349549264</v>
      </c>
      <c r="E76" s="214">
        <v>349549264</v>
      </c>
      <c r="F76" s="220"/>
    </row>
    <row r="77" spans="1:6" ht="15">
      <c r="A77" s="212"/>
      <c r="B77" s="212" t="s">
        <v>127</v>
      </c>
      <c r="C77" s="219">
        <f>C75+C76</f>
        <v>2409824013.26</v>
      </c>
      <c r="D77" s="219">
        <f>D75+D76</f>
        <v>974913649.15</v>
      </c>
      <c r="E77" s="219">
        <f>E75+E76</f>
        <v>751043398.86</v>
      </c>
      <c r="F77" s="219">
        <f>F75+F76</f>
        <v>227490068.29000002</v>
      </c>
    </row>
    <row r="80" spans="4:5" ht="15">
      <c r="D80" s="129">
        <f>D77/C75</f>
        <v>0.4731959412210265</v>
      </c>
      <c r="E80" s="129">
        <f>E77/D77</f>
        <v>0.7703691496316765</v>
      </c>
    </row>
    <row r="84" ht="15">
      <c r="C84" s="129">
        <v>740715600</v>
      </c>
    </row>
    <row r="85" ht="15">
      <c r="C85" s="129">
        <v>34160000</v>
      </c>
    </row>
    <row r="86" ht="15">
      <c r="C86" s="129">
        <f>C84+C85</f>
        <v>774875600</v>
      </c>
    </row>
    <row r="87" ht="15">
      <c r="C87" s="129">
        <v>4359057147</v>
      </c>
    </row>
    <row r="88" ht="15">
      <c r="C88" s="129">
        <f>C87-C86</f>
        <v>3584181547</v>
      </c>
    </row>
    <row r="90" ht="15">
      <c r="C90" s="221">
        <v>43240000</v>
      </c>
    </row>
    <row r="91" ht="16.5">
      <c r="C91" s="222">
        <v>162862400</v>
      </c>
    </row>
    <row r="92" ht="15.75">
      <c r="C92" s="223">
        <v>2060274749.26</v>
      </c>
    </row>
    <row r="93" ht="15">
      <c r="C93" s="129">
        <f>C92-C91-C90</f>
        <v>1854172349.26</v>
      </c>
    </row>
    <row r="94" ht="15">
      <c r="C94" s="129">
        <f>C92-C93</f>
        <v>206102400</v>
      </c>
    </row>
    <row r="96" spans="1:6" ht="45">
      <c r="A96" s="224" t="s">
        <v>163</v>
      </c>
      <c r="B96" s="224" t="s">
        <v>114</v>
      </c>
      <c r="C96" s="224" t="s">
        <v>115</v>
      </c>
      <c r="D96" s="224" t="s">
        <v>116</v>
      </c>
      <c r="E96" s="224" t="s">
        <v>117</v>
      </c>
      <c r="F96" s="224" t="s">
        <v>118</v>
      </c>
    </row>
    <row r="97" spans="1:6" ht="27">
      <c r="A97" s="225">
        <v>1</v>
      </c>
      <c r="B97" s="226" t="s">
        <v>119</v>
      </c>
      <c r="C97" s="227">
        <v>162862400</v>
      </c>
      <c r="D97" s="226" t="s">
        <v>120</v>
      </c>
      <c r="E97" s="226" t="s">
        <v>120</v>
      </c>
      <c r="F97" s="226" t="s">
        <v>120</v>
      </c>
    </row>
    <row r="98" spans="1:6" ht="15">
      <c r="A98" s="225">
        <v>2</v>
      </c>
      <c r="B98" s="226" t="s">
        <v>121</v>
      </c>
      <c r="C98" s="228">
        <v>502997491.17</v>
      </c>
      <c r="D98" s="229">
        <v>502997491.17</v>
      </c>
      <c r="E98" s="228">
        <v>305661738.88</v>
      </c>
      <c r="F98" s="228">
        <v>197335752.29</v>
      </c>
    </row>
    <row r="99" spans="1:6" ht="15">
      <c r="A99" s="225">
        <v>3</v>
      </c>
      <c r="B99" s="226" t="s">
        <v>122</v>
      </c>
      <c r="C99" s="228">
        <v>43240000</v>
      </c>
      <c r="D99" s="229">
        <v>17200000</v>
      </c>
      <c r="E99" s="228">
        <v>3981818</v>
      </c>
      <c r="F99" s="228">
        <v>16838000</v>
      </c>
    </row>
    <row r="100" spans="1:6" ht="15">
      <c r="A100" s="225">
        <v>4</v>
      </c>
      <c r="B100" s="226" t="s">
        <v>123</v>
      </c>
      <c r="C100" s="228">
        <v>234163580</v>
      </c>
      <c r="D100" s="229">
        <v>82580104</v>
      </c>
      <c r="E100" s="228">
        <v>69263788</v>
      </c>
      <c r="F100" s="228">
        <v>13316316</v>
      </c>
    </row>
    <row r="101" spans="1:6" ht="15">
      <c r="A101" s="230"/>
      <c r="B101" s="224" t="s">
        <v>125</v>
      </c>
      <c r="C101" s="231">
        <f>C100+C99+C98+C97</f>
        <v>943263471.1700001</v>
      </c>
      <c r="D101" s="231">
        <f>D100+D99+D98</f>
        <v>602777595.1700001</v>
      </c>
      <c r="E101" s="231">
        <f>E100+E99+E98</f>
        <v>378907344.88</v>
      </c>
      <c r="F101" s="231">
        <f>F100+F99+F98</f>
        <v>227490068.29</v>
      </c>
    </row>
    <row r="102" spans="1:6" ht="15">
      <c r="A102" s="224">
        <v>5</v>
      </c>
      <c r="B102" s="226" t="s">
        <v>126</v>
      </c>
      <c r="C102" s="229">
        <v>349549264</v>
      </c>
      <c r="D102" s="229">
        <v>349549264</v>
      </c>
      <c r="E102" s="228">
        <v>349549264</v>
      </c>
      <c r="F102" s="230"/>
    </row>
    <row r="103" spans="1:6" ht="15">
      <c r="A103" s="225"/>
      <c r="B103" s="225" t="s">
        <v>127</v>
      </c>
      <c r="C103" s="231">
        <f>C102+C101</f>
        <v>1292812735.17</v>
      </c>
      <c r="D103" s="231">
        <f>D102+D101</f>
        <v>952326859.1700001</v>
      </c>
      <c r="E103" s="231">
        <f>E102+E101</f>
        <v>728456608.88</v>
      </c>
      <c r="F103" s="231">
        <f>F101</f>
        <v>227490068.29</v>
      </c>
    </row>
    <row r="105" ht="15">
      <c r="C105" s="129">
        <f>C99+C97</f>
        <v>206102400</v>
      </c>
    </row>
    <row r="106" spans="3:5" ht="15">
      <c r="C106" s="129">
        <f>C101-C105</f>
        <v>737161071.1700001</v>
      </c>
      <c r="E106" s="129">
        <f>E103/D103</f>
        <v>0.7649228853157475</v>
      </c>
    </row>
    <row r="108" ht="15.75" thickBot="1"/>
    <row r="109" spans="2:6" ht="27.75" thickBot="1">
      <c r="B109" s="260" t="s">
        <v>790</v>
      </c>
      <c r="C109" s="261">
        <v>903578000</v>
      </c>
      <c r="D109" s="262">
        <v>0</v>
      </c>
      <c r="E109" s="262">
        <v>0</v>
      </c>
      <c r="F109" s="262">
        <v>0</v>
      </c>
    </row>
    <row r="110" spans="2:6" ht="15.75" thickBot="1">
      <c r="B110" s="263" t="s">
        <v>791</v>
      </c>
      <c r="C110" s="264">
        <v>1138108847</v>
      </c>
      <c r="D110" s="265">
        <v>940514700</v>
      </c>
      <c r="E110" s="266">
        <v>940514700</v>
      </c>
      <c r="F110" s="267">
        <v>0</v>
      </c>
    </row>
    <row r="111" spans="2:6" ht="15.75" thickBot="1">
      <c r="B111" s="263" t="s">
        <v>792</v>
      </c>
      <c r="C111" s="264">
        <v>34160000</v>
      </c>
      <c r="D111" s="268">
        <v>34160000</v>
      </c>
      <c r="E111" s="264">
        <v>34160000</v>
      </c>
      <c r="F111" s="267">
        <v>0</v>
      </c>
    </row>
    <row r="112" spans="2:6" ht="15.75" thickBot="1">
      <c r="B112" s="263" t="s">
        <v>793</v>
      </c>
      <c r="C112" s="264">
        <v>1030392000</v>
      </c>
      <c r="D112" s="268">
        <v>1263026249</v>
      </c>
      <c r="E112" s="264">
        <v>1176354952.94</v>
      </c>
      <c r="F112" s="264">
        <f aca="true" t="shared" si="0" ref="F112:F119">D112-E112</f>
        <v>86671296.05999994</v>
      </c>
    </row>
    <row r="113" spans="2:6" ht="27.75" thickBot="1">
      <c r="B113" s="263" t="s">
        <v>794</v>
      </c>
      <c r="C113" s="264">
        <v>344309000</v>
      </c>
      <c r="D113" s="268">
        <v>78900268.13</v>
      </c>
      <c r="E113" s="264">
        <v>49423469.87</v>
      </c>
      <c r="F113" s="264">
        <f t="shared" si="0"/>
        <v>29476798.259999998</v>
      </c>
    </row>
    <row r="114" spans="2:6" ht="15.75" thickBot="1">
      <c r="B114" s="263" t="s">
        <v>795</v>
      </c>
      <c r="C114" s="264">
        <v>195652650.44</v>
      </c>
      <c r="D114" s="268">
        <v>195652650.44</v>
      </c>
      <c r="E114" s="266">
        <v>132807600</v>
      </c>
      <c r="F114" s="264">
        <f t="shared" si="0"/>
        <v>62845050.44</v>
      </c>
    </row>
    <row r="115" spans="2:6" ht="27.75" thickBot="1">
      <c r="B115" s="263" t="s">
        <v>796</v>
      </c>
      <c r="C115" s="264">
        <v>306549000</v>
      </c>
      <c r="D115" s="268">
        <v>187198355.81</v>
      </c>
      <c r="E115" s="264">
        <v>133400455.81</v>
      </c>
      <c r="F115" s="266">
        <f t="shared" si="0"/>
        <v>53797900</v>
      </c>
    </row>
    <row r="116" spans="2:6" ht="15.75" thickBot="1">
      <c r="B116" s="263" t="s">
        <v>797</v>
      </c>
      <c r="C116" s="266">
        <v>43086400</v>
      </c>
      <c r="D116" s="268">
        <v>14850000</v>
      </c>
      <c r="E116" s="264">
        <v>14850000</v>
      </c>
      <c r="F116" s="264">
        <f t="shared" si="0"/>
        <v>0</v>
      </c>
    </row>
    <row r="117" spans="2:6" ht="15.75" thickBot="1">
      <c r="B117" s="263" t="s">
        <v>798</v>
      </c>
      <c r="C117" s="264">
        <v>43240000</v>
      </c>
      <c r="D117" s="269">
        <v>0</v>
      </c>
      <c r="E117" s="267">
        <v>0</v>
      </c>
      <c r="F117" s="267">
        <f t="shared" si="0"/>
        <v>0</v>
      </c>
    </row>
    <row r="118" spans="2:6" ht="15.75" thickBot="1">
      <c r="B118" s="263" t="s">
        <v>799</v>
      </c>
      <c r="C118" s="264">
        <v>851849550</v>
      </c>
      <c r="D118" s="268">
        <v>398819646.44</v>
      </c>
      <c r="E118" s="264">
        <v>370512980.44</v>
      </c>
      <c r="F118" s="264">
        <f t="shared" si="0"/>
        <v>28306666</v>
      </c>
    </row>
    <row r="119" spans="2:6" ht="15.75" thickBot="1">
      <c r="B119" s="263" t="s">
        <v>800</v>
      </c>
      <c r="C119" s="264">
        <v>500000000</v>
      </c>
      <c r="D119" s="268">
        <v>500000000</v>
      </c>
      <c r="E119" s="264">
        <v>500000000</v>
      </c>
      <c r="F119" s="264">
        <f t="shared" si="0"/>
        <v>0</v>
      </c>
    </row>
    <row r="120" spans="2:6" ht="15.75" thickBot="1">
      <c r="B120" s="270" t="s">
        <v>150</v>
      </c>
      <c r="C120" s="271">
        <f>SUM(C109:C119)</f>
        <v>5390925447.440001</v>
      </c>
      <c r="D120" s="272">
        <f>SUM(D109:D119)</f>
        <v>3613121869.82</v>
      </c>
      <c r="E120" s="271">
        <f>SUM(E109:E119)</f>
        <v>3352024159.06</v>
      </c>
      <c r="F120" s="271">
        <f>SUM(F109:F119)</f>
        <v>261097710.75999993</v>
      </c>
    </row>
    <row r="121" spans="2:6" ht="15.75" thickBot="1">
      <c r="B121" s="273" t="s">
        <v>126</v>
      </c>
      <c r="C121" s="268">
        <v>509015193</v>
      </c>
      <c r="D121" s="268">
        <v>509015193</v>
      </c>
      <c r="E121" s="271">
        <v>429277263</v>
      </c>
      <c r="F121" s="264">
        <f>D121-E121</f>
        <v>79737930</v>
      </c>
    </row>
    <row r="122" spans="2:6" ht="15.75" thickBot="1">
      <c r="B122" s="274" t="s">
        <v>127</v>
      </c>
      <c r="C122" s="271">
        <f>SUM(C120:C121)</f>
        <v>5899940640.440001</v>
      </c>
      <c r="D122" s="271">
        <f>SUM(D120:D121)</f>
        <v>4122137062.82</v>
      </c>
      <c r="E122" s="271">
        <f>SUM(E120:E121)</f>
        <v>3781301422.06</v>
      </c>
      <c r="F122" s="271">
        <f>SUM(F120:F121)</f>
        <v>340835640.75999993</v>
      </c>
    </row>
    <row r="125" spans="3:4" ht="15">
      <c r="C125" s="129">
        <f>D120/C120*100</f>
        <v>67.022293390011</v>
      </c>
      <c r="D125" s="129">
        <f>E120/D120*100</f>
        <v>92.77362568528562</v>
      </c>
    </row>
    <row r="126" ht="15">
      <c r="D126" s="129">
        <f>E121/D121</f>
        <v>0.8433486247629548</v>
      </c>
    </row>
    <row r="127" spans="2:3" ht="15">
      <c r="B127" s="129">
        <v>2842306847</v>
      </c>
      <c r="C127" s="129">
        <f>C120-B127</f>
        <v>2548618600.4400005</v>
      </c>
    </row>
    <row r="128" spans="3:4" ht="15">
      <c r="C128" s="129">
        <v>2148618600.44</v>
      </c>
      <c r="D128" s="129">
        <f>SUM(C109+C110+C111+C112+C113+C114+C115+C116+C117)</f>
        <v>4039075897.44</v>
      </c>
    </row>
    <row r="129" ht="15">
      <c r="C129" s="129">
        <f>C120-C128</f>
        <v>3242306847.0000005</v>
      </c>
    </row>
    <row r="130" ht="15">
      <c r="B130" s="129">
        <f>D128-B127</f>
        <v>1196769050.44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43"/>
  <sheetViews>
    <sheetView zoomScalePageLayoutView="0" workbookViewId="0" topLeftCell="A1">
      <selection activeCell="B2" sqref="B2:C5"/>
    </sheetView>
  </sheetViews>
  <sheetFormatPr defaultColWidth="9.140625" defaultRowHeight="15"/>
  <cols>
    <col min="2" max="2" width="16.8515625" style="0" bestFit="1" customWidth="1"/>
    <col min="3" max="4" width="19.7109375" style="0" customWidth="1"/>
    <col min="5" max="5" width="15.28125" style="0" bestFit="1" customWidth="1"/>
  </cols>
  <sheetData>
    <row r="1" spans="1:4" ht="15">
      <c r="A1" s="252"/>
      <c r="B1" s="252" t="s">
        <v>697</v>
      </c>
      <c r="C1" s="252" t="s">
        <v>698</v>
      </c>
      <c r="D1" s="252"/>
    </row>
    <row r="2" spans="1:4" ht="15">
      <c r="A2" s="252" t="s">
        <v>687</v>
      </c>
      <c r="B2" s="253">
        <v>25687650.44</v>
      </c>
      <c r="C2" s="256">
        <v>25600000</v>
      </c>
      <c r="D2" s="252"/>
    </row>
    <row r="3" spans="1:4" ht="15">
      <c r="A3" s="252"/>
      <c r="B3" s="253">
        <v>133200000</v>
      </c>
      <c r="C3" s="256">
        <v>73707600</v>
      </c>
      <c r="D3" s="252"/>
    </row>
    <row r="4" spans="1:4" ht="15">
      <c r="A4" s="252"/>
      <c r="B4" s="253">
        <v>36765000</v>
      </c>
      <c r="C4" s="256">
        <v>33500000</v>
      </c>
      <c r="D4" s="252"/>
    </row>
    <row r="5" spans="1:4" ht="15">
      <c r="A5" s="252"/>
      <c r="B5" s="253">
        <f>SUM(B2:B4)</f>
        <v>195652650.44</v>
      </c>
      <c r="C5" s="255">
        <f>SUM(C2:C4)</f>
        <v>132807600</v>
      </c>
      <c r="D5" s="252"/>
    </row>
    <row r="6" spans="1:4" ht="15">
      <c r="A6" s="252"/>
      <c r="B6" s="252"/>
      <c r="C6" s="252"/>
      <c r="D6" s="252"/>
    </row>
    <row r="7" spans="1:5" ht="15">
      <c r="A7" s="252" t="s">
        <v>688</v>
      </c>
      <c r="B7" s="253">
        <v>78900268</v>
      </c>
      <c r="C7" s="252" t="s">
        <v>688</v>
      </c>
      <c r="D7" s="252" t="s">
        <v>689</v>
      </c>
      <c r="E7" s="251">
        <v>366710353.38</v>
      </c>
    </row>
    <row r="8" spans="1:5" ht="15">
      <c r="A8" s="252"/>
      <c r="B8" s="252"/>
      <c r="C8" s="252" t="s">
        <v>691</v>
      </c>
      <c r="D8" s="252"/>
      <c r="E8" s="251">
        <v>400000000</v>
      </c>
    </row>
    <row r="9" spans="1:5" ht="15">
      <c r="A9" s="252" t="s">
        <v>690</v>
      </c>
      <c r="B9" s="253">
        <v>34160000</v>
      </c>
      <c r="C9" s="252"/>
      <c r="D9" s="252"/>
      <c r="E9" s="251">
        <v>30174899</v>
      </c>
    </row>
    <row r="10" spans="1:5" ht="15">
      <c r="A10" s="252"/>
      <c r="B10" s="252"/>
      <c r="C10" s="252" t="s">
        <v>696</v>
      </c>
      <c r="D10" s="252"/>
      <c r="E10" s="251">
        <v>67650000</v>
      </c>
    </row>
    <row r="11" spans="1:5" ht="15">
      <c r="A11" s="252" t="s">
        <v>692</v>
      </c>
      <c r="B11" s="254">
        <v>412447891</v>
      </c>
      <c r="C11" s="252"/>
      <c r="D11" s="252"/>
      <c r="E11" s="251">
        <f>SUM(E7:E10)</f>
        <v>864535252.38</v>
      </c>
    </row>
    <row r="12" spans="1:5" ht="15">
      <c r="A12" s="252"/>
      <c r="B12" s="252"/>
      <c r="C12" s="252" t="s">
        <v>692</v>
      </c>
      <c r="D12" s="252"/>
      <c r="E12" s="251">
        <v>356304452.45</v>
      </c>
    </row>
    <row r="13" spans="1:4" ht="15">
      <c r="A13" s="252" t="s">
        <v>693</v>
      </c>
      <c r="B13" s="253">
        <v>17200000</v>
      </c>
      <c r="C13" s="252"/>
      <c r="D13" s="252"/>
    </row>
    <row r="14" spans="1:4" ht="15">
      <c r="A14" s="252"/>
      <c r="B14" s="253"/>
      <c r="C14" s="252"/>
      <c r="D14" s="252"/>
    </row>
    <row r="15" spans="1:4" ht="15">
      <c r="A15" s="252" t="s">
        <v>694</v>
      </c>
      <c r="B15" s="253">
        <v>108799200</v>
      </c>
      <c r="C15" s="252"/>
      <c r="D15" s="252"/>
    </row>
    <row r="16" spans="1:4" ht="15">
      <c r="A16" s="252"/>
      <c r="B16" s="252"/>
      <c r="C16" s="252"/>
      <c r="D16" s="252"/>
    </row>
    <row r="17" spans="1:4" ht="15">
      <c r="A17" s="252" t="s">
        <v>695</v>
      </c>
      <c r="B17" s="253">
        <v>33361700</v>
      </c>
      <c r="C17" s="252"/>
      <c r="D17" s="252"/>
    </row>
    <row r="18" spans="1:4" ht="15">
      <c r="A18" s="252"/>
      <c r="B18" s="253">
        <v>8000000</v>
      </c>
      <c r="C18" s="252"/>
      <c r="D18" s="252"/>
    </row>
    <row r="19" spans="1:4" ht="15">
      <c r="A19" s="252"/>
      <c r="B19" s="253">
        <v>9245678</v>
      </c>
      <c r="C19" s="252"/>
      <c r="D19" s="252"/>
    </row>
    <row r="20" spans="1:4" ht="15">
      <c r="A20" s="252"/>
      <c r="B20" s="253">
        <v>8000000</v>
      </c>
      <c r="C20" s="252"/>
      <c r="D20" s="252"/>
    </row>
    <row r="21" spans="1:4" ht="15">
      <c r="A21" s="252"/>
      <c r="B21" s="253">
        <v>129060222</v>
      </c>
      <c r="C21" s="252"/>
      <c r="D21" s="252"/>
    </row>
    <row r="22" spans="1:4" ht="15">
      <c r="A22" s="252"/>
      <c r="B22" s="253">
        <v>32265055</v>
      </c>
      <c r="C22" s="252"/>
      <c r="D22" s="252"/>
    </row>
    <row r="23" spans="1:4" ht="15">
      <c r="A23" s="252"/>
      <c r="B23" s="253">
        <v>10000000</v>
      </c>
      <c r="C23" s="252"/>
      <c r="D23" s="252"/>
    </row>
    <row r="24" spans="1:4" ht="15">
      <c r="A24" s="252"/>
      <c r="B24" s="253">
        <v>5000000</v>
      </c>
      <c r="C24" s="252"/>
      <c r="D24" s="252"/>
    </row>
    <row r="25" spans="1:4" ht="15">
      <c r="A25" s="252"/>
      <c r="B25" s="253">
        <v>944000</v>
      </c>
      <c r="C25" s="252"/>
      <c r="D25" s="252"/>
    </row>
    <row r="26" spans="1:4" ht="15">
      <c r="A26" s="252"/>
      <c r="B26" s="253">
        <f>SUM(B17:B25)</f>
        <v>235876655</v>
      </c>
      <c r="C26" s="252"/>
      <c r="D26" s="252"/>
    </row>
    <row r="27" spans="1:4" ht="15">
      <c r="A27" s="252"/>
      <c r="B27" s="253"/>
      <c r="C27" s="252"/>
      <c r="D27" s="252"/>
    </row>
    <row r="28" spans="1:4" ht="15">
      <c r="A28" s="252" t="s">
        <v>166</v>
      </c>
      <c r="B28" s="253">
        <v>388316100</v>
      </c>
      <c r="C28" s="252"/>
      <c r="D28" s="252"/>
    </row>
    <row r="29" spans="1:4" ht="15">
      <c r="A29" s="252"/>
      <c r="B29" s="253">
        <v>40402500</v>
      </c>
      <c r="C29" s="252"/>
      <c r="D29" s="252"/>
    </row>
    <row r="30" spans="1:4" ht="15">
      <c r="A30" s="252"/>
      <c r="B30" s="253">
        <v>449666100</v>
      </c>
      <c r="C30" s="252"/>
      <c r="D30" s="252"/>
    </row>
    <row r="31" spans="1:4" ht="15">
      <c r="A31" s="252"/>
      <c r="B31" s="253">
        <v>9870000</v>
      </c>
      <c r="C31" s="252"/>
      <c r="D31" s="252"/>
    </row>
    <row r="32" spans="1:4" ht="15">
      <c r="A32" s="252"/>
      <c r="B32" s="253">
        <v>17470000</v>
      </c>
      <c r="C32" s="252"/>
      <c r="D32" s="252"/>
    </row>
    <row r="33" spans="1:4" ht="15">
      <c r="A33" s="252"/>
      <c r="B33" s="253">
        <v>34790000</v>
      </c>
      <c r="C33" s="252"/>
      <c r="D33" s="252"/>
    </row>
    <row r="34" spans="1:4" ht="15">
      <c r="A34" s="252"/>
      <c r="B34" s="255">
        <f>SUM(B28:B33)</f>
        <v>940514700</v>
      </c>
      <c r="C34" s="252"/>
      <c r="D34" s="252"/>
    </row>
    <row r="35" spans="1:4" ht="15">
      <c r="A35" s="252"/>
      <c r="B35" s="252"/>
      <c r="C35" s="252"/>
      <c r="D35" s="252"/>
    </row>
    <row r="36" spans="1:4" ht="15">
      <c r="A36" s="252"/>
      <c r="B36" s="252"/>
      <c r="C36" s="252"/>
      <c r="D36" s="252"/>
    </row>
    <row r="37" spans="1:4" ht="15">
      <c r="A37" s="252"/>
      <c r="B37" s="252"/>
      <c r="C37" s="252"/>
      <c r="D37" s="252"/>
    </row>
    <row r="38" spans="1:4" ht="15">
      <c r="A38" s="252"/>
      <c r="B38" s="252"/>
      <c r="C38" s="252"/>
      <c r="D38" s="252"/>
    </row>
    <row r="39" spans="1:4" ht="15">
      <c r="A39" s="252"/>
      <c r="B39" s="252"/>
      <c r="C39" s="252"/>
      <c r="D39" s="252"/>
    </row>
    <row r="40" spans="1:4" ht="15">
      <c r="A40" s="252"/>
      <c r="B40" s="252"/>
      <c r="C40" s="252"/>
      <c r="D40" s="252"/>
    </row>
    <row r="41" spans="1:4" ht="15">
      <c r="A41" s="252"/>
      <c r="B41" s="252"/>
      <c r="C41" s="252"/>
      <c r="D41" s="252"/>
    </row>
    <row r="42" spans="1:4" ht="15">
      <c r="A42" s="252"/>
      <c r="B42" s="252"/>
      <c r="C42" s="252"/>
      <c r="D42" s="252"/>
    </row>
    <row r="43" spans="1:4" ht="15">
      <c r="A43" s="252"/>
      <c r="B43" s="252"/>
      <c r="C43" s="252"/>
      <c r="D43" s="25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E6:G14"/>
  <sheetViews>
    <sheetView zoomScalePageLayoutView="0" workbookViewId="0" topLeftCell="A1">
      <selection activeCell="E9" sqref="E9:E14"/>
    </sheetView>
  </sheetViews>
  <sheetFormatPr defaultColWidth="9.140625" defaultRowHeight="15"/>
  <cols>
    <col min="5" max="5" width="16.28125" style="0" customWidth="1"/>
    <col min="6" max="6" width="18.7109375" style="0" customWidth="1"/>
    <col min="7" max="7" width="18.8515625" style="0" customWidth="1"/>
  </cols>
  <sheetData>
    <row r="6" spans="5:7" ht="15.75" thickBot="1">
      <c r="E6" s="258">
        <v>78900268.13</v>
      </c>
      <c r="F6" s="259">
        <v>49423469.87</v>
      </c>
      <c r="G6" s="257">
        <f>E6-F6</f>
        <v>29476798.259999998</v>
      </c>
    </row>
    <row r="9" ht="15">
      <c r="E9" s="275">
        <v>3000000</v>
      </c>
    </row>
    <row r="10" ht="15">
      <c r="E10" s="275">
        <v>5000000</v>
      </c>
    </row>
    <row r="11" ht="15">
      <c r="E11" s="275">
        <v>13000000</v>
      </c>
    </row>
    <row r="12" ht="15">
      <c r="E12" s="275">
        <v>10000000</v>
      </c>
    </row>
    <row r="13" ht="15">
      <c r="E13" s="275">
        <v>8000000</v>
      </c>
    </row>
    <row r="14" ht="15">
      <c r="E14" s="275">
        <f>SUM(E9:E13)</f>
        <v>39000000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mipango</dc:creator>
  <cp:keywords/>
  <dc:description/>
  <cp:lastModifiedBy>Mwing'a</cp:lastModifiedBy>
  <cp:lastPrinted>2018-07-19T12:56:43Z</cp:lastPrinted>
  <dcterms:created xsi:type="dcterms:W3CDTF">2016-09-30T07:26:40Z</dcterms:created>
  <dcterms:modified xsi:type="dcterms:W3CDTF">2018-07-19T12:56:53Z</dcterms:modified>
  <cp:category/>
  <cp:version/>
  <cp:contentType/>
  <cp:contentStatus/>
</cp:coreProperties>
</file>